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388" yWindow="-72" windowWidth="9840" windowHeight="11700"/>
  </bookViews>
  <sheets>
    <sheet name="Sheet1" sheetId="1" r:id="rId1"/>
    <sheet name="Sheet2" sheetId="2" r:id="rId2"/>
    <sheet name="Sheet3" sheetId="3" r:id="rId3"/>
    <sheet name="Sheet4" sheetId="4" r:id="rId4"/>
  </sheets>
  <calcPr calcId="145621"/>
</workbook>
</file>

<file path=xl/calcChain.xml><?xml version="1.0" encoding="utf-8"?>
<calcChain xmlns="http://schemas.openxmlformats.org/spreadsheetml/2006/main">
  <c r="E4" i="1" l="1"/>
  <c r="E12" i="1"/>
  <c r="J44" i="1" l="1"/>
  <c r="I45" i="1"/>
  <c r="E31" i="1"/>
  <c r="I26" i="1" l="1"/>
  <c r="I25" i="1"/>
  <c r="E25" i="1" s="1"/>
  <c r="L33" i="1"/>
  <c r="I16" i="1"/>
  <c r="I20" i="1"/>
  <c r="K28" i="1" l="1"/>
  <c r="K29" i="1"/>
  <c r="K30" i="1"/>
  <c r="K31" i="1"/>
  <c r="K32" i="1"/>
  <c r="K33" i="1"/>
  <c r="K34" i="1"/>
  <c r="K35" i="1"/>
  <c r="K36" i="1"/>
  <c r="K27" i="1"/>
  <c r="K26" i="1"/>
  <c r="J48" i="1"/>
  <c r="I36" i="1"/>
  <c r="L36" i="1"/>
  <c r="I35" i="1"/>
  <c r="E35" i="1" s="1"/>
  <c r="K37" i="1" l="1"/>
  <c r="J35" i="1"/>
  <c r="E21" i="1"/>
  <c r="I10" i="1"/>
  <c r="I8" i="1"/>
  <c r="G20" i="1" l="1"/>
  <c r="L27" i="1" l="1"/>
  <c r="L28" i="1"/>
  <c r="L29" i="1"/>
  <c r="L30" i="1"/>
  <c r="L31" i="1"/>
  <c r="L32" i="1"/>
  <c r="L34" i="1"/>
  <c r="L37" i="1" l="1"/>
  <c r="I15" i="1"/>
  <c r="I27" i="1" l="1"/>
  <c r="E8" i="1" l="1"/>
  <c r="E9" i="1" s="1"/>
  <c r="I7" i="1"/>
  <c r="I17" i="1"/>
  <c r="I28" i="1"/>
  <c r="I29" i="1"/>
  <c r="I30" i="1"/>
  <c r="I31" i="1"/>
  <c r="I32" i="1"/>
  <c r="I33" i="1"/>
  <c r="I34" i="1"/>
  <c r="I37" i="1" l="1"/>
  <c r="J31" i="1"/>
  <c r="E34" i="1"/>
  <c r="J34" i="1" s="1"/>
  <c r="E32" i="1"/>
  <c r="J32" i="1" s="1"/>
  <c r="E26" i="1"/>
  <c r="E29" i="1"/>
  <c r="J29" i="1" s="1"/>
  <c r="J26" i="1" l="1"/>
  <c r="E10" i="1"/>
  <c r="L21" i="1" s="1"/>
  <c r="G10" i="1" l="1"/>
  <c r="E36" i="1"/>
  <c r="J36" i="1" s="1"/>
  <c r="E33" i="1"/>
  <c r="J33" i="1" s="1"/>
  <c r="E30" i="1"/>
  <c r="J30" i="1" s="1"/>
  <c r="E28" i="1"/>
  <c r="J28" i="1" s="1"/>
  <c r="E27" i="1"/>
  <c r="E16" i="1"/>
  <c r="E15" i="1"/>
  <c r="E37" i="1" l="1"/>
  <c r="J46" i="1" s="1"/>
  <c r="J27" i="1"/>
  <c r="J37" i="1" s="1"/>
  <c r="G37" i="1"/>
  <c r="E7" i="1"/>
  <c r="I46" i="1" s="1"/>
  <c r="K46" i="1" l="1"/>
  <c r="E46" i="1" s="1"/>
  <c r="G8" i="1"/>
  <c r="E17" i="1"/>
  <c r="G17" i="1" l="1"/>
  <c r="E18" i="1"/>
  <c r="K48" i="1" l="1"/>
  <c r="L19" i="1" l="1"/>
  <c r="E48" i="1"/>
  <c r="I40" i="1" l="1"/>
  <c r="J40" i="1" s="1"/>
  <c r="K40" i="1" l="1"/>
  <c r="E40" i="1" s="1"/>
  <c r="E42" i="1" s="1"/>
  <c r="L44" i="1" s="1"/>
  <c r="D4" i="1" s="1"/>
  <c r="E44" i="1" s="1"/>
  <c r="I44" i="1" s="1"/>
  <c r="L45" i="1" s="1"/>
  <c r="E45" i="1" s="1"/>
</calcChain>
</file>

<file path=xl/comments1.xml><?xml version="1.0" encoding="utf-8"?>
<comments xmlns="http://schemas.openxmlformats.org/spreadsheetml/2006/main">
  <authors>
    <author>Lloyd</author>
  </authors>
  <commentList>
    <comment ref="B3" authorId="0">
      <text>
        <r>
          <rPr>
            <b/>
            <sz val="9"/>
            <color indexed="81"/>
            <rFont val="Tahoma"/>
            <charset val="1"/>
          </rPr>
          <t>A modest 3 br Timaru flat has same incomes and costs</t>
        </r>
      </text>
    </comment>
    <comment ref="D4" authorId="0">
      <text>
        <r>
          <rPr>
            <b/>
            <sz val="9"/>
            <color indexed="81"/>
            <rFont val="Tahoma"/>
            <family val="2"/>
          </rPr>
          <t>WEEKLY INCOMES INCLUDE
* Rent and
* Capital value growth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 xml:space="preserve">Interest return on the property value
</t>
        </r>
        <r>
          <rPr>
            <sz val="9"/>
            <color indexed="81"/>
            <rFont val="Tahoma"/>
            <family val="2"/>
          </rPr>
          <t xml:space="preserve">When this interest is less than other investments available owners may be keen to sell their rental and invest elsewhere for a better return </t>
        </r>
      </text>
    </comment>
    <comment ref="I7" authorId="0">
      <text>
        <r>
          <rPr>
            <sz val="9"/>
            <color indexed="81"/>
            <rFont val="Tahoma"/>
            <family val="2"/>
          </rPr>
          <t>Use actual rents being paid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 xml:space="preserve">Enter the expected or current average capital value growth rate of the property. 
</t>
        </r>
        <r>
          <rPr>
            <sz val="9"/>
            <color indexed="81"/>
            <rFont val="Tahoma"/>
            <family val="2"/>
          </rPr>
          <t xml:space="preserve">
Note:-
</t>
        </r>
        <r>
          <rPr>
            <b/>
            <sz val="9"/>
            <color indexed="81"/>
            <rFont val="Tahoma"/>
            <family val="2"/>
          </rPr>
          <t>Over the last 50 years,</t>
        </r>
        <r>
          <rPr>
            <sz val="9"/>
            <color indexed="81"/>
            <rFont val="Tahoma"/>
            <family val="2"/>
          </rPr>
          <t xml:space="preserve"> Timaru property valuations have generally increased at around 7%pa.  Generally also,  costs of items that might be purchased from the sale of the property also increased with inflation effectively cancelling the benefit of capital growth.  
 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 xml:space="preserve">Weekly amount capital values  </t>
        </r>
        <r>
          <rPr>
            <sz val="9"/>
            <color indexed="81"/>
            <rFont val="Tahoma"/>
            <family val="2"/>
          </rPr>
          <t xml:space="preserve">add to the value of the property  
</t>
        </r>
      </text>
    </comment>
    <comment ref="G8" authorId="0">
      <text>
        <r>
          <rPr>
            <b/>
            <sz val="9"/>
            <color indexed="81"/>
            <rFont val="Tahoma"/>
            <family val="2"/>
          </rPr>
          <t xml:space="preserve">Total  income </t>
        </r>
        <r>
          <rPr>
            <sz val="9"/>
            <color indexed="81"/>
            <rFont val="Tahoma"/>
            <family val="2"/>
          </rPr>
          <t xml:space="preserve">including capital growth -  </t>
        </r>
      </text>
    </comment>
    <comment ref="I8" authorId="0">
      <text>
        <r>
          <rPr>
            <sz val="9"/>
            <color indexed="81"/>
            <rFont val="Tahoma"/>
            <family val="2"/>
          </rPr>
          <t>This is the weekly amount the property grows (or "-" falls)  in value at stated rate.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 xml:space="preserve">
Enter current average inflation rate
When inflation rate is the same rate as capital growth rate </t>
        </r>
        <r>
          <rPr>
            <sz val="9"/>
            <color indexed="81"/>
            <rFont val="Tahoma"/>
            <family val="2"/>
          </rPr>
          <t xml:space="preserve">the costs of items that can be purchased from the sale of the property rise by the same amount as the property price rises.
</t>
        </r>
        <r>
          <rPr>
            <b/>
            <sz val="9"/>
            <color indexed="81"/>
            <rFont val="Tahoma"/>
            <family val="2"/>
          </rPr>
          <t xml:space="preserve">Example: </t>
        </r>
        <r>
          <rPr>
            <sz val="9"/>
            <color indexed="81"/>
            <rFont val="Tahoma"/>
            <family val="2"/>
          </rPr>
          <t xml:space="preserve">
A property purchased for the cost of, say, an "extended world tour" will sell years later for the cost of the same  "extended world tour" 
</t>
        </r>
        <r>
          <rPr>
            <b/>
            <sz val="9"/>
            <color indexed="81"/>
            <rFont val="Tahoma"/>
            <family val="2"/>
          </rPr>
          <t>Real capital growth</t>
        </r>
        <r>
          <rPr>
            <sz val="9"/>
            <color indexed="81"/>
            <rFont val="Tahoma"/>
            <family val="2"/>
          </rPr>
          <t xml:space="preserve"> arrives only when it is greater than inflation (and CGT, if any). 
</t>
        </r>
        <r>
          <rPr>
            <b/>
            <sz val="9"/>
            <color indexed="81"/>
            <rFont val="Tahoma"/>
            <family val="2"/>
          </rPr>
          <t xml:space="preserve">Capital growth is less than inflation </t>
        </r>
        <r>
          <rPr>
            <sz val="9"/>
            <color indexed="81"/>
            <rFont val="Tahoma"/>
            <family val="2"/>
          </rPr>
          <t xml:space="preserve">(and CGT, if any) then properties loose purchasing value
</t>
        </r>
        <r>
          <rPr>
            <b/>
            <sz val="9"/>
            <color indexed="81"/>
            <rFont val="Tahoma"/>
            <family val="2"/>
          </rPr>
          <t xml:space="preserve">
Examples of inflation effects over 50 years based on 7% 
  </t>
        </r>
        <r>
          <rPr>
            <sz val="9"/>
            <color indexed="81"/>
            <rFont val="Tahoma"/>
            <family val="2"/>
          </rPr>
          <t xml:space="preserve"> A $5 hot pie was 10 cents</t>
        </r>
        <r>
          <rPr>
            <b/>
            <sz val="9"/>
            <color indexed="81"/>
            <rFont val="Tahoma"/>
            <family val="2"/>
          </rPr>
          <t xml:space="preserve">
 </t>
        </r>
        <r>
          <rPr>
            <sz val="9"/>
            <color indexed="81"/>
            <rFont val="Tahoma"/>
            <family val="2"/>
          </rPr>
          <t xml:space="preserve">  A  $445,000 3 br house was $12,000 
 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 xml:space="preserve">Average weekly (inflation driven) cost increase for items that can be purchased from the proceeds of a sale of the property. 
Conclusion:- </t>
        </r>
        <r>
          <rPr>
            <sz val="9"/>
            <color indexed="81"/>
            <rFont val="Tahoma"/>
            <family val="2"/>
          </rPr>
          <t xml:space="preserve"> Real capital growth occurs only when it exceeds average inflation rates.  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10" authorId="0">
      <text>
        <r>
          <rPr>
            <sz val="9"/>
            <color indexed="81"/>
            <rFont val="Tahoma"/>
            <family val="2"/>
          </rPr>
          <t>This is with weekly amount that inflation reduces the number of goods and services available from the proceeds of the property sale.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 xml:space="preserve">Enter total annual costs
These costs provide:- </t>
        </r>
        <r>
          <rPr>
            <sz val="9"/>
            <color indexed="81"/>
            <rFont val="Tahoma"/>
            <family val="2"/>
          </rPr>
          <t xml:space="preserve">
* Clean water to the property,  
* Liquid and dry waste removal, 
* Parks and playgrounds, 
* Roads and footpaths, 
* Libraries, swimming pools and halls 
* Citizens advice
* Subsidised bus services 
* Owners' protection against major damage events 
   And more.</t>
        </r>
      </text>
    </comment>
    <comment ref="C16" authorId="0">
      <text>
        <r>
          <rPr>
            <b/>
            <sz val="9"/>
            <color indexed="81"/>
            <rFont val="Tahoma"/>
            <family val="2"/>
          </rPr>
          <t xml:space="preserve">Enter total average annual estimated costs for wages and materials needed to repair and maintain:- </t>
        </r>
        <r>
          <rPr>
            <sz val="9"/>
            <color indexed="81"/>
            <rFont val="Tahoma"/>
            <family val="2"/>
          </rPr>
          <t>Land, drains, water supply, power supply, appliances, buildings, etc.   
(Note: Uncaring renters will substantially increase these costs)</t>
        </r>
      </text>
    </comment>
    <comment ref="G17" authorId="0">
      <text>
        <r>
          <rPr>
            <sz val="9"/>
            <color indexed="81"/>
            <rFont val="Tahoma"/>
            <family val="2"/>
          </rPr>
          <t>Total regular annual costs</t>
        </r>
      </text>
    </comment>
    <comment ref="C20" authorId="0">
      <text>
        <r>
          <rPr>
            <sz val="9"/>
            <color indexed="81"/>
            <rFont val="Tahoma"/>
            <family val="2"/>
          </rPr>
          <t>Suggested entering current floating mortgage rate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 xml:space="preserve">Enter current market value of the entire property.  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 xml:space="preserve">This weekly interest hires the capital needed to purchase and hold the property for renting. 
</t>
        </r>
        <r>
          <rPr>
            <sz val="9"/>
            <color indexed="81"/>
            <rFont val="Tahoma"/>
            <family val="2"/>
          </rPr>
          <t xml:space="preserve">
LOAN REPAYMENTS ARE NOT PART OF RENTING COSTS
</t>
        </r>
      </text>
    </comment>
    <comment ref="B24" authorId="0">
      <text>
        <r>
          <rPr>
            <b/>
            <sz val="9"/>
            <color indexed="81"/>
            <rFont val="Tahoma"/>
            <family val="2"/>
          </rPr>
          <t xml:space="preserve">During a building's life, around 15 components 
Wear out, Rust  or Rot.  
These items must be replaced </t>
        </r>
        <r>
          <rPr>
            <sz val="9"/>
            <color indexed="81"/>
            <rFont val="Tahoma"/>
            <family val="2"/>
          </rPr>
          <t>(some, several times during a building's life)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to maintain quality accommodation. 
"</t>
        </r>
        <r>
          <rPr>
            <b/>
            <sz val="9"/>
            <color indexed="81"/>
            <rFont val="Tahoma"/>
            <family val="2"/>
          </rPr>
          <t>Loans"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pay for these refurbishments or replacements when they are required. 
</t>
        </r>
        <r>
          <rPr>
            <sz val="9"/>
            <color indexed="81"/>
            <rFont val="Tahoma"/>
            <family val="2"/>
          </rPr>
          <t xml:space="preserve">
"</t>
        </r>
        <r>
          <rPr>
            <b/>
            <sz val="9"/>
            <color indexed="81"/>
            <rFont val="Tahoma"/>
            <family val="2"/>
          </rPr>
          <t>Rents"  include the weekly repayments for each of these loans</t>
        </r>
        <r>
          <rPr>
            <sz val="9"/>
            <color indexed="81"/>
            <rFont val="Tahoma"/>
            <family val="2"/>
          </rPr>
          <t xml:space="preserve">
See also table loan calculator on ANZ or similar web sites.
</t>
        </r>
      </text>
    </comment>
    <comment ref="C24" authorId="0">
      <text>
        <r>
          <rPr>
            <b/>
            <sz val="9"/>
            <color indexed="81"/>
            <rFont val="Tahoma"/>
            <family val="2"/>
          </rPr>
          <t xml:space="preserve">Enter the estimated cost to replace or refurbish each item listed below.
</t>
        </r>
        <r>
          <rPr>
            <sz val="9"/>
            <color indexed="81"/>
            <rFont val="Tahoma"/>
            <family val="2"/>
          </rPr>
          <t xml:space="preserve">At the end of each item's life, it must be replaced.  Rents contribute re pay (table) loans that pay for the replacement/refurbishments of these items. 
Suppliers and builders can help inform users of the current costs to replace / refurbish each item and its expected life span. </t>
        </r>
      </text>
    </comment>
    <comment ref="D24" authorId="0">
      <text>
        <r>
          <rPr>
            <b/>
            <sz val="9"/>
            <color indexed="81"/>
            <rFont val="Tahoma"/>
            <family val="2"/>
          </rPr>
          <t xml:space="preserve">Enter the full life span of item in years. 
</t>
        </r>
        <r>
          <rPr>
            <sz val="9"/>
            <color indexed="81"/>
            <rFont val="Tahoma"/>
            <family val="2"/>
          </rPr>
          <t>(I.E. current age plus time remaining until next replacement or refurbishment).
Suppliers and builders can help users set life expectations of each component.</t>
        </r>
      </text>
    </comment>
    <comment ref="I24" authorId="0">
      <text>
        <r>
          <rPr>
            <b/>
            <sz val="9"/>
            <color indexed="81"/>
            <rFont val="Tahoma"/>
            <family val="2"/>
          </rPr>
          <t>Refurb costs including interest</t>
        </r>
      </text>
    </comment>
    <comment ref="J24" authorId="0">
      <text>
        <r>
          <rPr>
            <b/>
            <sz val="9"/>
            <color indexed="81"/>
            <rFont val="Tahoma"/>
            <family val="2"/>
          </rPr>
          <t>Intersts for refurbishment loans</t>
        </r>
      </text>
    </comment>
    <comment ref="K24" authorId="0">
      <text>
        <r>
          <rPr>
            <sz val="9"/>
            <color indexed="81"/>
            <rFont val="Tahoma"/>
            <family val="2"/>
          </rPr>
          <t>Payments for refurbs without interest</t>
        </r>
      </text>
    </comment>
    <comment ref="L24" authorId="0">
      <text>
        <r>
          <rPr>
            <sz val="9"/>
            <color indexed="81"/>
            <rFont val="Tahoma"/>
            <family val="2"/>
          </rPr>
          <t>No. of rfrbs in building's life</t>
        </r>
      </text>
    </comment>
    <comment ref="C25" authorId="0">
      <text>
        <r>
          <rPr>
            <b/>
            <sz val="9"/>
            <color indexed="81"/>
            <rFont val="Tahoma"/>
            <family val="2"/>
          </rPr>
          <t xml:space="preserve">Enter the current estimated cost to replace the building only </t>
        </r>
        <r>
          <rPr>
            <sz val="9"/>
            <color indexed="81"/>
            <rFont val="Tahoma"/>
            <family val="2"/>
          </rPr>
          <t xml:space="preserve"> 
At the end of its life, the building stops the business.  Renters must contribute to the cost of the building's deterioration while they occupy the property. </t>
        </r>
      </text>
    </comment>
    <comment ref="D25" authorId="0">
      <text>
        <r>
          <rPr>
            <b/>
            <sz val="9"/>
            <color indexed="81"/>
            <rFont val="Tahoma"/>
            <charset val="1"/>
          </rPr>
          <t xml:space="preserve">Enter your expectation for the entire life of the building.  
</t>
        </r>
        <r>
          <rPr>
            <sz val="9"/>
            <color indexed="81"/>
            <rFont val="Tahoma"/>
            <family val="2"/>
          </rPr>
          <t xml:space="preserve">(Many modern buildings are constructed to last 60yrs.  Others can last around 120 years or more. (Climate, materials, and maintenance all are factors that affect property life-spans)  </t>
        </r>
      </text>
    </comment>
    <comment ref="E25" authorId="0">
      <text>
        <r>
          <rPr>
            <b/>
            <sz val="9"/>
            <color indexed="81"/>
            <rFont val="Tahoma"/>
            <family val="2"/>
          </rPr>
          <t xml:space="preserve">Unsuual weekly cost may be seen here </t>
        </r>
        <r>
          <rPr>
            <sz val="9"/>
            <color indexed="81"/>
            <rFont val="Tahoma"/>
            <family val="2"/>
          </rPr>
          <t>when the replacement / refurbishment costs of all the derioriting items below exceed the building's current market value.</t>
        </r>
      </text>
    </comment>
    <comment ref="D26" authorId="0">
      <text>
        <r>
          <rPr>
            <b/>
            <sz val="9"/>
            <color indexed="81"/>
            <rFont val="Tahoma"/>
            <family val="2"/>
          </rPr>
          <t xml:space="preserve">Enter the life expectation of the exterior cladding and windows. 
</t>
        </r>
        <r>
          <rPr>
            <sz val="9"/>
            <color indexed="81"/>
            <rFont val="Tahoma"/>
            <family val="2"/>
          </rPr>
          <t xml:space="preserve">(Brick and Aluminium can last 100+ years; Wood may last 40 years in a damp climate)  </t>
        </r>
      </text>
    </comment>
    <comment ref="E26" authorId="0">
      <text>
        <r>
          <rPr>
            <b/>
            <sz val="9"/>
            <color indexed="81"/>
            <rFont val="Tahoma"/>
            <family val="2"/>
          </rPr>
          <t xml:space="preserve">Weekly payments needed to repay capital plus  interest on outstand capital as it diminishes over the life of the item  </t>
        </r>
        <r>
          <rPr>
            <sz val="9"/>
            <color indexed="81"/>
            <rFont val="Tahoma"/>
            <family val="2"/>
          </rPr>
          <t xml:space="preserve">
Each loan is fully repaid after the expected life of each item.  
See  ANZ Loan calculator to confirm calculations</t>
        </r>
      </text>
    </comment>
    <comment ref="C28" authorId="0">
      <text>
        <r>
          <rPr>
            <b/>
            <sz val="9"/>
            <color indexed="81"/>
            <rFont val="Tahoma"/>
            <family val="2"/>
          </rPr>
          <t xml:space="preserve">Enter the replacement cost of items provided with the rental agreement. </t>
        </r>
        <r>
          <rPr>
            <sz val="9"/>
            <color indexed="81"/>
            <rFont val="Tahoma"/>
            <family val="2"/>
          </rPr>
          <t>(items might include:- washing machines, fridge, dryer, lounge furniture etc.)</t>
        </r>
      </text>
    </comment>
    <comment ref="C29" authorId="0">
      <text>
        <r>
          <rPr>
            <b/>
            <sz val="9"/>
            <color indexed="81"/>
            <rFont val="Tahoma"/>
            <family val="2"/>
          </rPr>
          <t>Enter the cost for plumbing, benches, cupboards &amp; cabinets, taps, sinks &amp; basins, cylinders, showers, baths, toilets, heaters, rails &amp; hooks. Include wages for installers</t>
        </r>
      </text>
    </comment>
    <comment ref="C30" authorId="0">
      <text>
        <r>
          <rPr>
            <b/>
            <sz val="9"/>
            <color indexed="81"/>
            <rFont val="Tahoma"/>
            <family val="2"/>
          </rPr>
          <t xml:space="preserve">Enter the cost to paint the entire building </t>
        </r>
        <r>
          <rPr>
            <sz val="9"/>
            <color indexed="81"/>
            <rFont val="Tahoma"/>
            <family val="2"/>
          </rPr>
          <t>(ensure wages for painter and materials are included)</t>
        </r>
      </text>
    </comment>
    <comment ref="D30" authorId="0">
      <text>
        <r>
          <rPr>
            <b/>
            <sz val="9"/>
            <color indexed="81"/>
            <rFont val="Tahoma"/>
            <family val="2"/>
          </rPr>
          <t xml:space="preserve">Enter the full life-span of the paint </t>
        </r>
        <r>
          <rPr>
            <sz val="9"/>
            <color indexed="81"/>
            <rFont val="Tahoma"/>
            <family val="2"/>
          </rPr>
          <t>(Quality of the preparation, paint, workmanship and environment affect life span)</t>
        </r>
      </text>
    </comment>
    <comment ref="C31" authorId="0">
      <text>
        <r>
          <rPr>
            <b/>
            <sz val="9"/>
            <color indexed="81"/>
            <rFont val="Tahoma"/>
            <family val="2"/>
          </rPr>
          <t>Enter the current cost to replace the roof including wages</t>
        </r>
      </text>
    </comment>
    <comment ref="D31" authorId="0">
      <text>
        <r>
          <rPr>
            <b/>
            <sz val="9"/>
            <color indexed="81"/>
            <rFont val="Tahoma"/>
            <family val="2"/>
          </rPr>
          <t xml:space="preserve">Enter the life expectancy of the cladding.  </t>
        </r>
        <r>
          <rPr>
            <sz val="9"/>
            <color indexed="81"/>
            <rFont val="Tahoma"/>
            <family val="2"/>
          </rPr>
          <t xml:space="preserve">(climate maintenance and material quality affect life expectancy) </t>
        </r>
      </text>
    </comment>
    <comment ref="C36" authorId="0">
      <text>
        <r>
          <rPr>
            <b/>
            <sz val="9"/>
            <color indexed="81"/>
            <rFont val="Tahoma"/>
            <family val="2"/>
          </rPr>
          <t>Enter the likely cost to be met when a bad tenant leaves the property with non recoverable debts  owing-</t>
        </r>
        <r>
          <rPr>
            <sz val="9"/>
            <color indexed="81"/>
            <rFont val="Tahoma"/>
            <family val="2"/>
          </rPr>
          <t xml:space="preserve">
Costs include:- Rent arrears, damage repairs, rubbish removal, cleaning, disposal of goods and additional administration costs. 
 </t>
        </r>
      </text>
    </comment>
    <comment ref="D36" authorId="0">
      <text>
        <r>
          <rPr>
            <b/>
            <sz val="9"/>
            <color indexed="81"/>
            <rFont val="Tahoma"/>
            <family val="2"/>
          </rPr>
          <t xml:space="preserve">Enter the estimated period between encountering bad tenants </t>
        </r>
        <r>
          <rPr>
            <sz val="9"/>
            <color indexed="81"/>
            <rFont val="Tahoma"/>
            <family val="2"/>
          </rPr>
          <t xml:space="preserve">
Sadly most rental providers are hit with a group of extra costs caused by bad tenants.  </t>
        </r>
      </text>
    </comment>
    <comment ref="E37" authorId="0">
      <text>
        <r>
          <rPr>
            <b/>
            <sz val="9"/>
            <color indexed="81"/>
            <rFont val="Tahoma"/>
            <family val="2"/>
          </rPr>
          <t>Total weekly payments</t>
        </r>
        <r>
          <rPr>
            <sz val="9"/>
            <color indexed="81"/>
            <rFont val="Tahoma"/>
            <family val="2"/>
          </rPr>
          <t xml:space="preserve"> required to repay bank term loans for each of the listed refurbishments </t>
        </r>
      </text>
    </comment>
    <comment ref="G37" authorId="0">
      <text>
        <r>
          <rPr>
            <sz val="9"/>
            <color indexed="81"/>
            <rFont val="Tahoma"/>
            <family val="2"/>
          </rPr>
          <t>Total weekly refurbishment or replacement costs</t>
        </r>
      </text>
    </comment>
    <comment ref="I37" authorId="0">
      <text>
        <r>
          <rPr>
            <b/>
            <sz val="9"/>
            <color indexed="81"/>
            <rFont val="Tahoma"/>
            <family val="2"/>
          </rPr>
          <t>Refurbs with interest</t>
        </r>
      </text>
    </comment>
    <comment ref="J37" authorId="0">
      <text>
        <r>
          <rPr>
            <sz val="9"/>
            <color indexed="81"/>
            <rFont val="Tahoma"/>
            <family val="2"/>
          </rPr>
          <t>Intersts for refurbishment loans</t>
        </r>
      </text>
    </comment>
    <comment ref="K37" authorId="0">
      <text>
        <r>
          <rPr>
            <b/>
            <sz val="9"/>
            <color indexed="81"/>
            <rFont val="Tahoma"/>
            <family val="2"/>
          </rPr>
          <t>Payments for refurbs without interest</t>
        </r>
      </text>
    </comment>
    <comment ref="L37" authorId="0">
      <text>
        <r>
          <rPr>
            <b/>
            <sz val="9"/>
            <color indexed="81"/>
            <rFont val="Tahoma"/>
            <family val="2"/>
          </rPr>
          <t>No. of rfrbs in building's life</t>
        </r>
      </text>
    </comment>
    <comment ref="B38" authorId="0">
      <text>
        <r>
          <rPr>
            <sz val="9"/>
            <color indexed="81"/>
            <rFont val="Tahoma"/>
            <family val="2"/>
          </rPr>
          <t xml:space="preserve">
This is payable when taxable income is negative and cannot be off set by portfolios with other profit making home rental properties .  </t>
        </r>
      </text>
    </comment>
    <comment ref="C39" authorId="0">
      <text>
        <r>
          <rPr>
            <b/>
            <sz val="9"/>
            <color indexed="81"/>
            <rFont val="Tahoma"/>
            <charset val="1"/>
          </rPr>
          <t>Enter total of current loans with lending institutions.</t>
        </r>
      </text>
    </comment>
    <comment ref="E40" authorId="0">
      <text>
        <r>
          <rPr>
            <b/>
            <sz val="9"/>
            <color indexed="81"/>
            <rFont val="Tahoma"/>
            <family val="2"/>
          </rPr>
          <t xml:space="preserve">Unlike other businesses, home renting providers must pay this tax when their rental businesses make a taxable loss.  
</t>
        </r>
        <r>
          <rPr>
            <sz val="9"/>
            <color indexed="81"/>
            <rFont val="Tahoma"/>
            <family val="2"/>
          </rPr>
          <t xml:space="preserve">Owners of loss making rental homes might reduce this tax if they have other profit making rental homes combined into a "portfolio" . 
"Ring-fencing taxs" can be recovered if the rental businesses begin to make taxible profits. </t>
        </r>
        <r>
          <rPr>
            <b/>
            <sz val="9"/>
            <color indexed="81"/>
            <rFont val="Tahoma"/>
            <family val="2"/>
          </rPr>
          <t xml:space="preserve">
Generally rental unit owners pay more "ring-fencing tax" when they spend more to maintain their properties. 
</t>
        </r>
      </text>
    </comment>
    <comment ref="I40" authorId="0">
      <text>
        <r>
          <rPr>
            <b/>
            <sz val="9"/>
            <color indexed="81"/>
            <rFont val="Tahoma"/>
            <family val="2"/>
          </rPr>
          <t>Taxible weekly income</t>
        </r>
      </text>
    </comment>
    <comment ref="E42" authorId="0">
      <text>
        <r>
          <rPr>
            <b/>
            <sz val="9"/>
            <color indexed="81"/>
            <rFont val="Tahoma"/>
            <charset val="1"/>
          </rPr>
          <t>This total weekly costs includes interest payable in capital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44" authorId="0">
      <text>
        <r>
          <rPr>
            <b/>
            <sz val="9"/>
            <color indexed="81"/>
            <rFont val="Tahoma"/>
            <family val="2"/>
          </rPr>
          <t>This is the weekly payment (or loss) the property provides to its owners after all anticipated incomes and costs are met based on yellow cell imputs.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Cash-flow excluding Owners interest cost</t>
        </r>
      </text>
    </comment>
    <comment ref="J44" authorId="0">
      <text>
        <r>
          <rPr>
            <b/>
            <sz val="9"/>
            <color indexed="81"/>
            <rFont val="Tahoma"/>
            <family val="2"/>
          </rPr>
          <t>Owners Equity</t>
        </r>
      </text>
    </comment>
    <comment ref="L44" authorId="0">
      <text>
        <r>
          <rPr>
            <b/>
            <sz val="9"/>
            <color indexed="81"/>
            <rFont val="Tahoma"/>
            <family val="2"/>
          </rPr>
          <t>weekly cash-flow</t>
        </r>
      </text>
    </comment>
    <comment ref="E45" authorId="0">
      <text>
        <r>
          <rPr>
            <b/>
            <sz val="9"/>
            <color indexed="81"/>
            <rFont val="Tahoma"/>
            <family val="2"/>
          </rPr>
          <t xml:space="preserve">Interest that owners actually receive for the cash they would receive if they sold the property
</t>
        </r>
        <r>
          <rPr>
            <sz val="9"/>
            <color indexed="81"/>
            <rFont val="Tahoma"/>
            <family val="2"/>
          </rPr>
          <t xml:space="preserve">When this interest is less than other investments available owners may be keen to sell their rental and invest elsewhere for a better return 
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Owners Weekly income on equity = Cash-flow less interest on Owners savings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6" authorId="0">
      <text>
        <r>
          <rPr>
            <b/>
            <sz val="9"/>
            <color indexed="81"/>
            <rFont val="Tahoma"/>
            <family val="2"/>
          </rPr>
          <t xml:space="preserve">Owner's taxible income excludes:- 
</t>
        </r>
        <r>
          <rPr>
            <sz val="9"/>
            <color indexed="81"/>
            <rFont val="Tahoma"/>
            <family val="2"/>
          </rPr>
          <t xml:space="preserve">* Capital value growth 
* Ring-fencing tax, 
* Interest on invested savings 
* Wages for owners administration time 
*  Wages for owners time on repairs and other work
Thee are all included in "Weekly Cash-flow"
</t>
        </r>
      </text>
    </comment>
    <comment ref="I46" authorId="0">
      <text>
        <r>
          <rPr>
            <b/>
            <sz val="9"/>
            <color indexed="81"/>
            <rFont val="Tahoma"/>
            <charset val="1"/>
          </rPr>
          <t>Taxible incomes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46" authorId="0">
      <text>
        <r>
          <rPr>
            <b/>
            <sz val="9"/>
            <color indexed="81"/>
            <rFont val="Tahoma"/>
            <charset val="1"/>
          </rPr>
          <t>Tax deductible expenses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46" authorId="0">
      <text>
        <r>
          <rPr>
            <b/>
            <sz val="9"/>
            <color indexed="81"/>
            <rFont val="Tahoma"/>
            <family val="2"/>
          </rPr>
          <t>Taxible income</t>
        </r>
      </text>
    </comment>
    <comment ref="E48" authorId="0">
      <text>
        <r>
          <rPr>
            <b/>
            <sz val="9"/>
            <color indexed="81"/>
            <rFont val="Tahoma"/>
            <family val="2"/>
          </rPr>
          <t xml:space="preserve">This is the actual interest owners receive </t>
        </r>
        <r>
          <rPr>
            <sz val="9"/>
            <color indexed="81"/>
            <rFont val="Tahoma"/>
            <family val="2"/>
          </rPr>
          <t xml:space="preserve">on their own savings in the property.      
</t>
        </r>
        <r>
          <rPr>
            <b/>
            <sz val="9"/>
            <color indexed="81"/>
            <rFont val="Tahoma"/>
            <family val="2"/>
          </rPr>
          <t xml:space="preserve">If negative;  </t>
        </r>
        <r>
          <rPr>
            <sz val="9"/>
            <color indexed="81"/>
            <rFont val="Tahoma"/>
            <family val="2"/>
          </rPr>
          <t>the owners are loosing money and paying out for expenses they may never recover.  Owners, therefore,</t>
        </r>
        <r>
          <rPr>
            <b/>
            <sz val="9"/>
            <color indexed="81"/>
            <rFont val="Tahoma"/>
            <family val="2"/>
          </rPr>
          <t xml:space="preserve"> should seek professional financial advice </t>
        </r>
        <r>
          <rPr>
            <sz val="9"/>
            <color indexed="81"/>
            <rFont val="Tahoma"/>
            <family val="2"/>
          </rPr>
          <t xml:space="preserve">to ensure these calculations are relevant for them and to see if there are prospects of improvements or if  they need to look to:- 
 1)  Increase rents to meet the market and rising costs 
 2)  Reduce operating costs (an aim of this site) 
 3)  Sell the property and invest where there is a positive return 
 </t>
        </r>
      </text>
    </comment>
    <comment ref="I48" authorId="0">
      <text>
        <r>
          <rPr>
            <b/>
            <sz val="9"/>
            <color indexed="81"/>
            <rFont val="Tahoma"/>
            <family val="2"/>
          </rPr>
          <t>Actual return on owners equity</t>
        </r>
      </text>
    </comment>
    <comment ref="J48" authorId="0">
      <text>
        <r>
          <rPr>
            <b/>
            <sz val="9"/>
            <color indexed="81"/>
            <rFont val="Tahoma"/>
            <family val="2"/>
          </rPr>
          <t>Owners Equity
For profit rate</t>
        </r>
      </text>
    </comment>
    <comment ref="K48" authorId="0">
      <text>
        <r>
          <rPr>
            <b/>
            <sz val="9"/>
            <color indexed="81"/>
            <rFont val="Tahoma"/>
            <family val="2"/>
          </rPr>
          <t>Yearly profit excluding, 
*</t>
        </r>
        <r>
          <rPr>
            <sz val="9"/>
            <color indexed="81"/>
            <rFont val="Tahoma"/>
            <family val="2"/>
          </rPr>
          <t xml:space="preserve"> Admin
* Interest on owners capital 
* Interest on owners pd refurbs.</t>
        </r>
      </text>
    </comment>
  </commentList>
</comments>
</file>

<file path=xl/sharedStrings.xml><?xml version="1.0" encoding="utf-8"?>
<sst xmlns="http://schemas.openxmlformats.org/spreadsheetml/2006/main" count="51" uniqueCount="50">
  <si>
    <t xml:space="preserve">   Painting inside and out</t>
  </si>
  <si>
    <t xml:space="preserve">   Fences &amp; sheds</t>
  </si>
  <si>
    <t xml:space="preserve">   Insulation</t>
  </si>
  <si>
    <t xml:space="preserve">   Roof cladding</t>
  </si>
  <si>
    <t xml:space="preserve">   Carpets, vinyl  &amp; curtains </t>
  </si>
  <si>
    <t xml:space="preserve">   Appliances &amp; furniture</t>
  </si>
  <si>
    <t xml:space="preserve">   Kitchen &amp; bathroom</t>
  </si>
  <si>
    <t xml:space="preserve"> </t>
  </si>
  <si>
    <t xml:space="preserve">   Heat pump and vent fans</t>
  </si>
  <si>
    <t xml:space="preserve">   Exterior walls &amp; windows</t>
  </si>
  <si>
    <t xml:space="preserve">   Power, wiring pipes &amp; drains</t>
  </si>
  <si>
    <r>
      <t xml:space="preserve">Actual Return </t>
    </r>
    <r>
      <rPr>
        <i/>
        <sz val="10"/>
        <rFont val="Calibri"/>
        <family val="2"/>
        <scheme val="minor"/>
      </rPr>
      <t>on owner's equity</t>
    </r>
  </si>
  <si>
    <t>PrchsLos</t>
  </si>
  <si>
    <t>Int</t>
  </si>
  <si>
    <t>Refurbs Tot</t>
  </si>
  <si>
    <t>Cap</t>
  </si>
  <si>
    <t>No.</t>
  </si>
  <si>
    <t>T Costs</t>
  </si>
  <si>
    <t>S/Totals</t>
  </si>
  <si>
    <t xml:space="preserve">  Yearly Rates &amp; insurance</t>
  </si>
  <si>
    <r>
      <rPr>
        <b/>
        <sz val="10"/>
        <color rgb="FF800000"/>
        <rFont val="Calibri"/>
        <family val="2"/>
        <scheme val="minor"/>
      </rPr>
      <t xml:space="preserve">Notes:- 
Owners should always seek qualified specialist advice </t>
    </r>
    <r>
      <rPr>
        <sz val="10"/>
        <color rgb="FF800000"/>
        <rFont val="Calibri"/>
        <family val="2"/>
        <scheme val="minor"/>
      </rPr>
      <t xml:space="preserve">before taking any major decisions based on these calculated results. </t>
    </r>
  </si>
  <si>
    <t xml:space="preserve">  Property value</t>
  </si>
  <si>
    <t>Cost</t>
  </si>
  <si>
    <t>Lifespan</t>
  </si>
  <si>
    <t xml:space="preserve">  Yearly Repairs &amp; maintenance</t>
  </si>
  <si>
    <t xml:space="preserve">  Yearly Administration</t>
  </si>
  <si>
    <t xml:space="preserve">Financial Viability Calculator                                                                   </t>
  </si>
  <si>
    <r>
      <rPr>
        <b/>
        <sz val="9"/>
        <color rgb="FF800000"/>
        <rFont val="Calibri"/>
        <family val="2"/>
        <scheme val="minor"/>
      </rPr>
      <t>Change yellow cells only</t>
    </r>
    <r>
      <rPr>
        <sz val="9"/>
        <color rgb="FF00B050"/>
        <rFont val="Calibri"/>
        <family val="2"/>
        <scheme val="minor"/>
      </rPr>
      <t xml:space="preserve"> </t>
    </r>
    <r>
      <rPr>
        <i/>
        <sz val="8"/>
        <color rgb="FF00B050"/>
        <rFont val="Calibri"/>
        <family val="2"/>
        <scheme val="minor"/>
      </rPr>
      <t>(defaulted for modest 2br Timaru house in 2025)</t>
    </r>
    <r>
      <rPr>
        <i/>
        <sz val="8"/>
        <color theme="6" tint="-0.249977111117893"/>
        <rFont val="Calibri"/>
        <family val="2"/>
        <scheme val="minor"/>
      </rPr>
      <t xml:space="preserve"> </t>
    </r>
  </si>
  <si>
    <t xml:space="preserve">   Owner's max tax rate </t>
  </si>
  <si>
    <t>Weekly  Amts</t>
  </si>
  <si>
    <t xml:space="preserve"> Weekly  rent </t>
  </si>
  <si>
    <t>TOTAL WEEKLY INCOME</t>
  </si>
  <si>
    <t xml:space="preserve"> Operations</t>
  </si>
  <si>
    <t xml:space="preserve"> Weekly Incomes</t>
  </si>
  <si>
    <t>Weekly Expenses</t>
  </si>
  <si>
    <t xml:space="preserve"> Refurbishments &amp; Replacements</t>
  </si>
  <si>
    <t>TOTAL WEEKLY COST</t>
  </si>
  <si>
    <r>
      <rPr>
        <b/>
        <sz val="11"/>
        <rFont val="Arial Black"/>
        <family val="2"/>
      </rPr>
      <t>Weekly Cash-flow</t>
    </r>
    <r>
      <rPr>
        <b/>
        <sz val="9"/>
        <color theme="1"/>
        <rFont val="Arial Black"/>
        <family val="2"/>
      </rPr>
      <t xml:space="preserve"> </t>
    </r>
    <r>
      <rPr>
        <b/>
        <sz val="9"/>
        <color rgb="FFFF0000"/>
        <rFont val="Arial Black"/>
        <family val="2"/>
      </rPr>
      <t xml:space="preserve">("-" = LOSS)  </t>
    </r>
  </si>
  <si>
    <t xml:space="preserve">  Expected malicious damage</t>
  </si>
  <si>
    <t xml:space="preserve">    Building replacement </t>
  </si>
  <si>
    <t xml:space="preserve">   Mortgage </t>
  </si>
  <si>
    <r>
      <t xml:space="preserve">Weekly Cash-flow  </t>
    </r>
    <r>
      <rPr>
        <b/>
        <i/>
        <u/>
        <sz val="10"/>
        <color rgb="FFFF0000"/>
        <rFont val="Arial"/>
        <family val="2"/>
      </rPr>
      <t>("-" = loss)</t>
    </r>
  </si>
  <si>
    <r>
      <t xml:space="preserve">Weekly Taxable Income </t>
    </r>
    <r>
      <rPr>
        <i/>
        <u/>
        <sz val="10"/>
        <rFont val="Arial"/>
        <family val="2"/>
      </rPr>
      <t xml:space="preserve"> </t>
    </r>
    <r>
      <rPr>
        <i/>
        <u/>
        <sz val="10"/>
        <color rgb="FFFF0000"/>
        <rFont val="Arial"/>
        <family val="2"/>
      </rPr>
      <t>("-" = loss)</t>
    </r>
  </si>
  <si>
    <r>
      <t xml:space="preserve">Return on equity </t>
    </r>
    <r>
      <rPr>
        <b/>
        <i/>
        <u/>
        <sz val="10"/>
        <rFont val="Arial"/>
        <family val="2"/>
      </rPr>
      <t xml:space="preserve"> </t>
    </r>
    <r>
      <rPr>
        <i/>
        <u/>
        <sz val="10"/>
        <color rgb="FFFF0000"/>
        <rFont val="Arial"/>
        <family val="2"/>
      </rPr>
      <t>("-" = loss)</t>
    </r>
  </si>
  <si>
    <t xml:space="preserve">  Expected capital growth         rate</t>
  </si>
  <si>
    <t xml:space="preserve">  Less inflation                           rate</t>
  </si>
  <si>
    <t xml:space="preserve">  Less Capital Gains Tax            rate</t>
  </si>
  <si>
    <t xml:space="preserve"> Interest </t>
  </si>
  <si>
    <t xml:space="preserve">  Average interest                   rate</t>
  </si>
  <si>
    <r>
      <rPr>
        <b/>
        <i/>
        <sz val="10"/>
        <rFont val="Calibri"/>
        <family val="2"/>
        <scheme val="minor"/>
      </rPr>
      <t xml:space="preserve"> "Ring-fencing" tax</t>
    </r>
    <r>
      <rPr>
        <b/>
        <i/>
        <sz val="9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</si>
</sst>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3" formatCode="_-* #,##0.00_-;\-* #,##0.00_-;_-* &quot;-&quot;??_-;_-@_-"/>
    <numFmt numFmtId="164" formatCode="&quot;$&quot;#,##0"/>
    <numFmt numFmtId="165" formatCode="0.0%"/>
    <numFmt numFmtId="166" formatCode="#,##0_ ;\-#,##0\ "/>
    <numFmt numFmtId="167" formatCode="#,##0_ ;[Red]\-#,##0\ 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0"/>
      <color rgb="FF800000"/>
      <name val="Calibri"/>
      <family val="2"/>
      <scheme val="minor"/>
    </font>
    <font>
      <b/>
      <sz val="10"/>
      <color rgb="FF800000"/>
      <name val="Calibri"/>
      <family val="2"/>
      <scheme val="minor"/>
    </font>
    <font>
      <sz val="9"/>
      <color rgb="FF0033CC"/>
      <name val="Calibri"/>
      <family val="2"/>
      <scheme val="minor"/>
    </font>
    <font>
      <sz val="11"/>
      <color theme="1"/>
      <name val="Arial"/>
      <family val="2"/>
    </font>
    <font>
      <b/>
      <sz val="12"/>
      <color rgb="FF80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rgb="FF800000"/>
      <name val="Arial"/>
      <family val="2"/>
    </font>
    <font>
      <sz val="10"/>
      <color theme="1"/>
      <name val="Arial"/>
      <family val="2"/>
    </font>
    <font>
      <sz val="10"/>
      <color theme="7" tint="-0.249977111117893"/>
      <name val="Arial"/>
      <family val="2"/>
    </font>
    <font>
      <b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rgb="FF800000"/>
      <name val="Calibri"/>
      <family val="2"/>
      <scheme val="minor"/>
    </font>
    <font>
      <i/>
      <sz val="9"/>
      <name val="Calibri"/>
      <family val="2"/>
      <scheme val="minor"/>
    </font>
    <font>
      <b/>
      <i/>
      <sz val="10"/>
      <name val="Calibri"/>
      <family val="2"/>
      <scheme val="minor"/>
    </font>
    <font>
      <sz val="8"/>
      <color rgb="FF0033CC"/>
      <name val="Calibri"/>
      <family val="2"/>
      <scheme val="minor"/>
    </font>
    <font>
      <sz val="8"/>
      <color rgb="FF800000"/>
      <name val="Calibri"/>
      <family val="2"/>
      <scheme val="minor"/>
    </font>
    <font>
      <i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name val="Calibri"/>
      <family val="2"/>
      <scheme val="minor"/>
    </font>
    <font>
      <b/>
      <i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rgb="FF800000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9" tint="-0.249977111117893"/>
      <name val="Calibri"/>
      <family val="2"/>
      <scheme val="minor"/>
    </font>
    <font>
      <sz val="9"/>
      <color rgb="FFFF0000"/>
      <name val="Calibri"/>
      <family val="2"/>
      <scheme val="minor"/>
    </font>
    <font>
      <b/>
      <i/>
      <sz val="8"/>
      <name val="Calibri"/>
      <family val="2"/>
      <scheme val="minor"/>
    </font>
    <font>
      <b/>
      <sz val="9"/>
      <color indexed="81"/>
      <name val="Tahoma"/>
      <charset val="1"/>
    </font>
    <font>
      <sz val="9"/>
      <color rgb="FF800000"/>
      <name val="Calibri"/>
      <family val="2"/>
      <scheme val="minor"/>
    </font>
    <font>
      <i/>
      <sz val="8"/>
      <color theme="6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 Black"/>
      <family val="2"/>
    </font>
    <font>
      <sz val="11"/>
      <color rgb="FF800000"/>
      <name val="Calibri"/>
      <family val="2"/>
      <scheme val="minor"/>
    </font>
    <font>
      <sz val="9"/>
      <name val="Calibri"/>
      <family val="2"/>
      <scheme val="minor"/>
    </font>
    <font>
      <sz val="9"/>
      <color rgb="FF00B050"/>
      <name val="Calibri"/>
      <family val="2"/>
      <scheme val="minor"/>
    </font>
    <font>
      <i/>
      <sz val="8"/>
      <color rgb="FF00B050"/>
      <name val="Calibri"/>
      <family val="2"/>
      <scheme val="minor"/>
    </font>
    <font>
      <b/>
      <sz val="11"/>
      <name val="Arial Black"/>
      <family val="2"/>
    </font>
    <font>
      <b/>
      <i/>
      <u/>
      <sz val="10"/>
      <name val="Arial Black"/>
      <family val="2"/>
    </font>
    <font>
      <b/>
      <sz val="11"/>
      <color theme="1"/>
      <name val="Arial Black"/>
      <family val="2"/>
    </font>
    <font>
      <b/>
      <sz val="9"/>
      <color theme="1"/>
      <name val="Arial Black"/>
      <family val="2"/>
    </font>
    <font>
      <b/>
      <sz val="9"/>
      <color rgb="FFFF0000"/>
      <name val="Arial Black"/>
      <family val="2"/>
    </font>
    <font>
      <sz val="9"/>
      <color indexed="81"/>
      <name val="Tahoma"/>
      <charset val="1"/>
    </font>
    <font>
      <i/>
      <u/>
      <sz val="10"/>
      <name val="Arial"/>
      <family val="2"/>
    </font>
    <font>
      <i/>
      <u/>
      <sz val="10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u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 tint="-0.499984740745262"/>
      </top>
      <bottom style="thin">
        <color theme="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rgb="FFFF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8" fillId="0" borderId="0" applyNumberFormat="0" applyFill="0" applyBorder="0" applyAlignment="0" applyProtection="0"/>
  </cellStyleXfs>
  <cellXfs count="192">
    <xf numFmtId="0" fontId="0" fillId="0" borderId="0" xfId="0"/>
    <xf numFmtId="0" fontId="0" fillId="2" borderId="0" xfId="0" applyFill="1"/>
    <xf numFmtId="0" fontId="3" fillId="2" borderId="0" xfId="0" applyFont="1" applyFill="1" applyBorder="1"/>
    <xf numFmtId="0" fontId="2" fillId="2" borderId="0" xfId="0" applyFont="1" applyFill="1" applyBorder="1"/>
    <xf numFmtId="164" fontId="6" fillId="2" borderId="0" xfId="0" applyNumberFormat="1" applyFont="1" applyFill="1" applyBorder="1"/>
    <xf numFmtId="0" fontId="0" fillId="2" borderId="0" xfId="0" applyFill="1" applyBorder="1"/>
    <xf numFmtId="0" fontId="7" fillId="2" borderId="0" xfId="0" applyFont="1" applyFill="1"/>
    <xf numFmtId="0" fontId="9" fillId="2" borderId="0" xfId="0" applyFont="1" applyFill="1" applyAlignment="1"/>
    <xf numFmtId="0" fontId="9" fillId="0" borderId="0" xfId="0" applyFont="1" applyAlignment="1"/>
    <xf numFmtId="0" fontId="11" fillId="2" borderId="0" xfId="0" applyFont="1" applyFill="1"/>
    <xf numFmtId="0" fontId="11" fillId="0" borderId="0" xfId="0" applyFont="1"/>
    <xf numFmtId="0" fontId="13" fillId="2" borderId="0" xfId="0" applyFont="1" applyFill="1"/>
    <xf numFmtId="0" fontId="14" fillId="0" borderId="0" xfId="0" applyFont="1" applyFill="1" applyBorder="1"/>
    <xf numFmtId="0" fontId="5" fillId="0" borderId="0" xfId="0" applyFont="1" applyFill="1" applyBorder="1" applyAlignment="1">
      <alignment horizontal="right" wrapText="1"/>
    </xf>
    <xf numFmtId="0" fontId="15" fillId="2" borderId="0" xfId="0" applyFont="1" applyFill="1" applyBorder="1"/>
    <xf numFmtId="0" fontId="12" fillId="2" borderId="0" xfId="0" applyFont="1" applyFill="1" applyBorder="1"/>
    <xf numFmtId="0" fontId="12" fillId="2" borderId="0" xfId="0" applyFont="1" applyFill="1" applyBorder="1" applyAlignment="1">
      <alignment horizontal="right"/>
    </xf>
    <xf numFmtId="0" fontId="11" fillId="2" borderId="0" xfId="0" applyFont="1" applyFill="1" applyAlignment="1">
      <alignment horizontal="left" vertical="top"/>
    </xf>
    <xf numFmtId="0" fontId="11" fillId="0" borderId="0" xfId="0" applyFont="1" applyAlignment="1">
      <alignment horizontal="left" vertical="top"/>
    </xf>
    <xf numFmtId="0" fontId="5" fillId="4" borderId="0" xfId="0" applyFont="1" applyFill="1" applyBorder="1" applyAlignment="1">
      <alignment horizontal="center" wrapText="1"/>
    </xf>
    <xf numFmtId="0" fontId="5" fillId="4" borderId="0" xfId="0" applyFont="1" applyFill="1" applyBorder="1" applyAlignment="1">
      <alignment horizontal="right" wrapText="1"/>
    </xf>
    <xf numFmtId="0" fontId="9" fillId="0" borderId="0" xfId="0" applyFont="1" applyBorder="1" applyAlignment="1"/>
    <xf numFmtId="0" fontId="26" fillId="2" borderId="0" xfId="0" applyFont="1" applyFill="1" applyAlignment="1"/>
    <xf numFmtId="0" fontId="0" fillId="5" borderId="0" xfId="0" applyFill="1"/>
    <xf numFmtId="0" fontId="0" fillId="2" borderId="0" xfId="0" applyFill="1" applyAlignment="1">
      <alignment horizontal="center"/>
    </xf>
    <xf numFmtId="166" fontId="18" fillId="0" borderId="0" xfId="0" applyNumberFormat="1" applyFont="1" applyFill="1" applyBorder="1" applyAlignment="1">
      <alignment horizontal="right" wrapText="1"/>
    </xf>
    <xf numFmtId="5" fontId="18" fillId="5" borderId="0" xfId="0" applyNumberFormat="1" applyFont="1" applyFill="1" applyAlignment="1">
      <alignment horizontal="right"/>
    </xf>
    <xf numFmtId="165" fontId="2" fillId="5" borderId="0" xfId="0" applyNumberFormat="1" applyFont="1" applyFill="1" applyAlignment="1">
      <alignment horizontal="center" vertical="top"/>
    </xf>
    <xf numFmtId="10" fontId="25" fillId="5" borderId="0" xfId="0" applyNumberFormat="1" applyFont="1" applyFill="1" applyBorder="1" applyAlignment="1">
      <alignment horizontal="right"/>
    </xf>
    <xf numFmtId="0" fontId="9" fillId="2" borderId="0" xfId="0" applyFont="1" applyFill="1" applyBorder="1" applyAlignment="1"/>
    <xf numFmtId="0" fontId="13" fillId="2" borderId="0" xfId="0" applyFont="1" applyFill="1" applyBorder="1"/>
    <xf numFmtId="0" fontId="11" fillId="2" borderId="0" xfId="0" applyFont="1" applyFill="1" applyBorder="1"/>
    <xf numFmtId="0" fontId="20" fillId="0" borderId="0" xfId="0" applyFont="1" applyBorder="1" applyAlignment="1"/>
    <xf numFmtId="167" fontId="36" fillId="2" borderId="0" xfId="0" applyNumberFormat="1" applyFont="1" applyFill="1" applyBorder="1"/>
    <xf numFmtId="0" fontId="9" fillId="2" borderId="0" xfId="0" applyFont="1" applyFill="1" applyAlignment="1">
      <alignment vertical="center"/>
    </xf>
    <xf numFmtId="0" fontId="14" fillId="0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3" fillId="2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6" fontId="9" fillId="2" borderId="0" xfId="0" applyNumberFormat="1" applyFont="1" applyFill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 applyAlignment="1">
      <alignment vertical="center"/>
    </xf>
    <xf numFmtId="1" fontId="21" fillId="3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38" fontId="24" fillId="2" borderId="0" xfId="0" applyNumberFormat="1" applyFont="1" applyFill="1" applyBorder="1" applyAlignment="1">
      <alignment horizontal="center" vertical="center"/>
    </xf>
    <xf numFmtId="6" fontId="33" fillId="2" borderId="0" xfId="0" applyNumberFormat="1" applyFont="1" applyFill="1" applyAlignment="1">
      <alignment horizontal="center"/>
    </xf>
    <xf numFmtId="0" fontId="40" fillId="2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 vertical="center" wrapText="1"/>
    </xf>
    <xf numFmtId="1" fontId="33" fillId="2" borderId="0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1" fontId="24" fillId="2" borderId="0" xfId="0" applyNumberFormat="1" applyFont="1" applyFill="1" applyBorder="1" applyAlignment="1">
      <alignment vertical="center"/>
    </xf>
    <xf numFmtId="0" fontId="41" fillId="2" borderId="0" xfId="0" applyFont="1" applyFill="1" applyBorder="1" applyAlignment="1">
      <alignment horizontal="right"/>
    </xf>
    <xf numFmtId="38" fontId="26" fillId="2" borderId="0" xfId="0" applyNumberFormat="1" applyFont="1" applyFill="1" applyBorder="1"/>
    <xf numFmtId="6" fontId="42" fillId="2" borderId="0" xfId="0" applyNumberFormat="1" applyFont="1" applyFill="1" applyAlignment="1">
      <alignment horizontal="center"/>
    </xf>
    <xf numFmtId="6" fontId="18" fillId="2" borderId="0" xfId="0" applyNumberFormat="1" applyFont="1" applyFill="1" applyAlignment="1">
      <alignment horizontal="center"/>
    </xf>
    <xf numFmtId="6" fontId="43" fillId="2" borderId="4" xfId="0" applyNumberFormat="1" applyFont="1" applyFill="1" applyBorder="1" applyAlignment="1">
      <alignment horizontal="center" vertical="center"/>
    </xf>
    <xf numFmtId="6" fontId="42" fillId="2" borderId="0" xfId="0" applyNumberFormat="1" applyFont="1" applyFill="1" applyAlignment="1">
      <alignment horizontal="center" vertical="center"/>
    </xf>
    <xf numFmtId="6" fontId="26" fillId="2" borderId="0" xfId="0" applyNumberFormat="1" applyFont="1" applyFill="1" applyAlignment="1">
      <alignment horizontal="center"/>
    </xf>
    <xf numFmtId="6" fontId="26" fillId="2" borderId="0" xfId="0" applyNumberFormat="1" applyFont="1" applyFill="1" applyBorder="1" applyAlignment="1">
      <alignment horizontal="center"/>
    </xf>
    <xf numFmtId="0" fontId="26" fillId="2" borderId="0" xfId="0" applyFont="1" applyFill="1" applyAlignment="1">
      <alignment vertical="center"/>
    </xf>
    <xf numFmtId="6" fontId="26" fillId="2" borderId="0" xfId="0" applyNumberFormat="1" applyFont="1" applyFill="1" applyAlignment="1">
      <alignment horizontal="center" vertical="center"/>
    </xf>
    <xf numFmtId="6" fontId="44" fillId="2" borderId="0" xfId="0" applyNumberFormat="1" applyFont="1" applyFill="1" applyAlignment="1">
      <alignment horizontal="center" vertical="center"/>
    </xf>
    <xf numFmtId="164" fontId="33" fillId="0" borderId="0" xfId="0" applyNumberFormat="1" applyFont="1" applyBorder="1" applyAlignment="1">
      <alignment vertical="center"/>
    </xf>
    <xf numFmtId="164" fontId="33" fillId="0" borderId="0" xfId="0" applyNumberFormat="1" applyFont="1" applyFill="1" applyBorder="1" applyAlignment="1">
      <alignment vertical="center"/>
    </xf>
    <xf numFmtId="164" fontId="21" fillId="3" borderId="3" xfId="0" applyNumberFormat="1" applyFont="1" applyFill="1" applyBorder="1" applyAlignment="1">
      <alignment horizontal="center" vertical="center"/>
    </xf>
    <xf numFmtId="164" fontId="21" fillId="3" borderId="5" xfId="0" applyNumberFormat="1" applyFont="1" applyFill="1" applyBorder="1" applyAlignment="1">
      <alignment horizontal="center" vertical="center"/>
    </xf>
    <xf numFmtId="165" fontId="21" fillId="3" borderId="5" xfId="0" applyNumberFormat="1" applyFont="1" applyFill="1" applyBorder="1" applyAlignment="1">
      <alignment horizontal="center" vertical="center"/>
    </xf>
    <xf numFmtId="165" fontId="21" fillId="0" borderId="0" xfId="0" applyNumberFormat="1" applyFont="1" applyFill="1" applyBorder="1" applyAlignment="1">
      <alignment horizontal="center"/>
    </xf>
    <xf numFmtId="164" fontId="21" fillId="3" borderId="2" xfId="0" applyNumberFormat="1" applyFont="1" applyFill="1" applyBorder="1" applyAlignment="1">
      <alignment horizontal="center"/>
    </xf>
    <xf numFmtId="0" fontId="46" fillId="0" borderId="0" xfId="0" applyFont="1" applyBorder="1" applyAlignment="1"/>
    <xf numFmtId="165" fontId="21" fillId="3" borderId="2" xfId="0" applyNumberFormat="1" applyFont="1" applyFill="1" applyBorder="1" applyAlignment="1">
      <alignment horizontal="center" vertical="center"/>
    </xf>
    <xf numFmtId="167" fontId="26" fillId="2" borderId="0" xfId="0" applyNumberFormat="1" applyFont="1" applyFill="1" applyBorder="1"/>
    <xf numFmtId="167" fontId="0" fillId="2" borderId="0" xfId="0" applyNumberFormat="1" applyFill="1" applyBorder="1"/>
    <xf numFmtId="167" fontId="33" fillId="0" borderId="0" xfId="0" applyNumberFormat="1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4" borderId="9" xfId="0" applyFill="1" applyBorder="1"/>
    <xf numFmtId="0" fontId="19" fillId="0" borderId="13" xfId="0" applyFont="1" applyBorder="1" applyAlignment="1">
      <alignment vertical="center"/>
    </xf>
    <xf numFmtId="0" fontId="10" fillId="0" borderId="9" xfId="0" applyFont="1" applyFill="1" applyBorder="1" applyAlignment="1">
      <alignment vertical="center"/>
    </xf>
    <xf numFmtId="0" fontId="19" fillId="0" borderId="13" xfId="0" applyFont="1" applyFill="1" applyBorder="1" applyAlignment="1">
      <alignment vertical="center"/>
    </xf>
    <xf numFmtId="0" fontId="10" fillId="0" borderId="9" xfId="0" applyFont="1" applyFill="1" applyBorder="1" applyAlignment="1"/>
    <xf numFmtId="0" fontId="32" fillId="0" borderId="13" xfId="0" applyFont="1" applyFill="1" applyBorder="1" applyAlignment="1"/>
    <xf numFmtId="0" fontId="19" fillId="0" borderId="13" xfId="0" applyFont="1" applyFill="1" applyBorder="1"/>
    <xf numFmtId="0" fontId="0" fillId="0" borderId="9" xfId="0" applyFill="1" applyBorder="1"/>
    <xf numFmtId="0" fontId="29" fillId="0" borderId="13" xfId="0" applyFont="1" applyFill="1" applyBorder="1" applyAlignment="1">
      <alignment horizontal="right"/>
    </xf>
    <xf numFmtId="0" fontId="29" fillId="0" borderId="13" xfId="0" applyFont="1" applyFill="1" applyBorder="1"/>
    <xf numFmtId="0" fontId="19" fillId="0" borderId="13" xfId="0" applyFont="1" applyFill="1" applyBorder="1" applyAlignment="1"/>
    <xf numFmtId="0" fontId="9" fillId="0" borderId="9" xfId="0" applyFont="1" applyBorder="1" applyAlignment="1"/>
    <xf numFmtId="0" fontId="0" fillId="0" borderId="9" xfId="0" applyFill="1" applyBorder="1" applyAlignment="1">
      <alignment vertical="center"/>
    </xf>
    <xf numFmtId="0" fontId="30" fillId="0" borderId="13" xfId="0" applyFont="1" applyBorder="1" applyAlignment="1"/>
    <xf numFmtId="0" fontId="13" fillId="0" borderId="9" xfId="0" applyFont="1" applyBorder="1" applyAlignment="1">
      <alignment vertical="center"/>
    </xf>
    <xf numFmtId="0" fontId="19" fillId="4" borderId="13" xfId="0" applyFont="1" applyFill="1" applyBorder="1" applyAlignment="1">
      <alignment vertical="center"/>
    </xf>
    <xf numFmtId="0" fontId="29" fillId="0" borderId="13" xfId="0" applyFont="1" applyFill="1" applyBorder="1" applyAlignment="1">
      <alignment horizontal="left"/>
    </xf>
    <xf numFmtId="0" fontId="0" fillId="0" borderId="9" xfId="0" applyBorder="1"/>
    <xf numFmtId="0" fontId="23" fillId="6" borderId="14" xfId="0" applyFont="1" applyFill="1" applyBorder="1" applyAlignment="1"/>
    <xf numFmtId="0" fontId="11" fillId="6" borderId="4" xfId="0" applyFont="1" applyFill="1" applyBorder="1"/>
    <xf numFmtId="0" fontId="20" fillId="6" borderId="4" xfId="0" applyFont="1" applyFill="1" applyBorder="1" applyAlignment="1">
      <alignment horizontal="right" vertical="center"/>
    </xf>
    <xf numFmtId="9" fontId="31" fillId="6" borderId="4" xfId="0" applyNumberFormat="1" applyFont="1" applyFill="1" applyBorder="1" applyAlignment="1">
      <alignment vertical="center"/>
    </xf>
    <xf numFmtId="165" fontId="31" fillId="6" borderId="15" xfId="0" applyNumberFormat="1" applyFont="1" applyFill="1" applyBorder="1" applyAlignment="1">
      <alignment vertical="center"/>
    </xf>
    <xf numFmtId="0" fontId="29" fillId="0" borderId="13" xfId="0" applyFont="1" applyBorder="1" applyAlignment="1"/>
    <xf numFmtId="0" fontId="5" fillId="0" borderId="0" xfId="0" applyFont="1" applyFill="1" applyBorder="1" applyAlignment="1">
      <alignment horizontal="left" vertical="center" wrapText="1"/>
    </xf>
    <xf numFmtId="6" fontId="33" fillId="0" borderId="0" xfId="0" applyNumberFormat="1" applyFont="1" applyBorder="1" applyAlignment="1"/>
    <xf numFmtId="6" fontId="33" fillId="0" borderId="0" xfId="0" applyNumberFormat="1" applyFont="1" applyFill="1" applyBorder="1" applyAlignment="1"/>
    <xf numFmtId="6" fontId="36" fillId="0" borderId="0" xfId="0" applyNumberFormat="1" applyFont="1" applyFill="1" applyBorder="1" applyAlignment="1">
      <alignment vertical="center"/>
    </xf>
    <xf numFmtId="6" fontId="33" fillId="0" borderId="0" xfId="0" applyNumberFormat="1" applyFont="1" applyBorder="1" applyAlignment="1">
      <alignment vertical="center"/>
    </xf>
    <xf numFmtId="6" fontId="50" fillId="0" borderId="8" xfId="0" applyNumberFormat="1" applyFont="1" applyFill="1" applyBorder="1" applyAlignment="1">
      <alignment vertical="center"/>
    </xf>
    <xf numFmtId="6" fontId="18" fillId="0" borderId="0" xfId="0" applyNumberFormat="1" applyFont="1" applyBorder="1" applyAlignment="1">
      <alignment horizontal="right"/>
    </xf>
    <xf numFmtId="6" fontId="33" fillId="5" borderId="0" xfId="0" applyNumberFormat="1" applyFont="1" applyFill="1" applyAlignment="1">
      <alignment horizontal="center"/>
    </xf>
    <xf numFmtId="0" fontId="0" fillId="5" borderId="0" xfId="0" applyFill="1" applyBorder="1"/>
    <xf numFmtId="167" fontId="26" fillId="5" borderId="0" xfId="0" applyNumberFormat="1" applyFont="1" applyFill="1" applyBorder="1"/>
    <xf numFmtId="167" fontId="0" fillId="5" borderId="0" xfId="0" applyNumberFormat="1" applyFill="1" applyBorder="1"/>
    <xf numFmtId="167" fontId="36" fillId="5" borderId="0" xfId="0" applyNumberFormat="1" applyFont="1" applyFill="1" applyBorder="1"/>
    <xf numFmtId="6" fontId="22" fillId="2" borderId="0" xfId="0" applyNumberFormat="1" applyFont="1" applyFill="1" applyAlignment="1">
      <alignment horizontal="center"/>
    </xf>
    <xf numFmtId="0" fontId="52" fillId="2" borderId="0" xfId="0" applyFont="1" applyFill="1" applyBorder="1" applyAlignment="1"/>
    <xf numFmtId="3" fontId="22" fillId="2" borderId="0" xfId="0" applyNumberFormat="1" applyFont="1" applyFill="1" applyBorder="1" applyAlignment="1">
      <alignment horizontal="right" wrapText="1"/>
    </xf>
    <xf numFmtId="0" fontId="52" fillId="2" borderId="0" xfId="0" applyFont="1" applyFill="1" applyAlignment="1">
      <alignment vertical="center"/>
    </xf>
    <xf numFmtId="6" fontId="21" fillId="3" borderId="2" xfId="0" applyNumberFormat="1" applyFont="1" applyFill="1" applyBorder="1" applyAlignment="1">
      <alignment horizontal="right" vertical="center"/>
    </xf>
    <xf numFmtId="0" fontId="19" fillId="4" borderId="13" xfId="0" applyFont="1" applyFill="1" applyBorder="1" applyAlignment="1"/>
    <xf numFmtId="9" fontId="21" fillId="3" borderId="2" xfId="0" applyNumberFormat="1" applyFont="1" applyFill="1" applyBorder="1" applyAlignment="1">
      <alignment horizontal="right" vertical="center"/>
    </xf>
    <xf numFmtId="3" fontId="22" fillId="2" borderId="0" xfId="0" applyNumberFormat="1" applyFont="1" applyFill="1" applyBorder="1" applyAlignment="1">
      <alignment horizontal="right" vertical="center" wrapText="1"/>
    </xf>
    <xf numFmtId="0" fontId="11" fillId="5" borderId="0" xfId="0" applyFont="1" applyFill="1"/>
    <xf numFmtId="0" fontId="11" fillId="5" borderId="0" xfId="0" applyFont="1" applyFill="1" applyBorder="1"/>
    <xf numFmtId="167" fontId="34" fillId="2" borderId="0" xfId="0" applyNumberFormat="1" applyFont="1" applyFill="1" applyBorder="1" applyAlignment="1">
      <alignment horizontal="right" vertical="center" wrapText="1"/>
    </xf>
    <xf numFmtId="167" fontId="53" fillId="2" borderId="0" xfId="0" applyNumberFormat="1" applyFont="1" applyFill="1" applyBorder="1" applyAlignment="1">
      <alignment horizontal="right" vertical="center" wrapText="1"/>
    </xf>
    <xf numFmtId="1" fontId="53" fillId="2" borderId="0" xfId="0" applyNumberFormat="1" applyFont="1" applyFill="1" applyBorder="1" applyAlignment="1">
      <alignment vertical="center"/>
    </xf>
    <xf numFmtId="0" fontId="35" fillId="2" borderId="0" xfId="0" applyFont="1" applyFill="1" applyAlignment="1">
      <alignment vertical="center"/>
    </xf>
    <xf numFmtId="0" fontId="33" fillId="2" borderId="0" xfId="0" applyFont="1" applyFill="1"/>
    <xf numFmtId="3" fontId="33" fillId="2" borderId="0" xfId="0" applyNumberFormat="1" applyFont="1" applyFill="1" applyBorder="1" applyAlignment="1">
      <alignment vertical="center"/>
    </xf>
    <xf numFmtId="167" fontId="33" fillId="2" borderId="0" xfId="0" applyNumberFormat="1" applyFont="1" applyFill="1" applyBorder="1" applyAlignment="1">
      <alignment vertical="center"/>
    </xf>
    <xf numFmtId="3" fontId="36" fillId="2" borderId="6" xfId="0" applyNumberFormat="1" applyFont="1" applyFill="1" applyBorder="1" applyAlignment="1">
      <alignment vertical="center"/>
    </xf>
    <xf numFmtId="0" fontId="33" fillId="2" borderId="0" xfId="0" applyFont="1" applyFill="1" applyAlignment="1">
      <alignment vertical="center"/>
    </xf>
    <xf numFmtId="3" fontId="48" fillId="2" borderId="0" xfId="0" applyNumberFormat="1" applyFont="1" applyFill="1" applyBorder="1" applyAlignment="1">
      <alignment horizontal="right" wrapText="1"/>
    </xf>
    <xf numFmtId="0" fontId="45" fillId="2" borderId="0" xfId="0" applyFont="1" applyFill="1" applyBorder="1" applyAlignment="1"/>
    <xf numFmtId="3" fontId="36" fillId="2" borderId="0" xfId="0" applyNumberFormat="1" applyFont="1" applyFill="1" applyBorder="1" applyAlignment="1">
      <alignment vertical="center"/>
    </xf>
    <xf numFmtId="167" fontId="33" fillId="2" borderId="0" xfId="0" applyNumberFormat="1" applyFont="1" applyFill="1" applyBorder="1"/>
    <xf numFmtId="164" fontId="42" fillId="2" borderId="0" xfId="0" applyNumberFormat="1" applyFont="1" applyFill="1" applyBorder="1" applyAlignment="1">
      <alignment horizontal="right" wrapText="1"/>
    </xf>
    <xf numFmtId="0" fontId="35" fillId="2" borderId="0" xfId="0" applyFont="1" applyFill="1" applyBorder="1" applyAlignment="1">
      <alignment horizontal="right"/>
    </xf>
    <xf numFmtId="1" fontId="34" fillId="2" borderId="0" xfId="0" applyNumberFormat="1" applyFont="1" applyFill="1" applyBorder="1"/>
    <xf numFmtId="1" fontId="24" fillId="2" borderId="0" xfId="0" applyNumberFormat="1" applyFont="1" applyFill="1" applyBorder="1"/>
    <xf numFmtId="0" fontId="33" fillId="2" borderId="0" xfId="0" applyFont="1" applyFill="1" applyBorder="1" applyAlignment="1">
      <alignment horizontal="right"/>
    </xf>
    <xf numFmtId="0" fontId="33" fillId="2" borderId="0" xfId="0" applyFont="1" applyFill="1" applyBorder="1"/>
    <xf numFmtId="164" fontId="0" fillId="2" borderId="0" xfId="0" applyNumberFormat="1" applyFill="1" applyBorder="1"/>
    <xf numFmtId="0" fontId="39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right" vertical="center"/>
    </xf>
    <xf numFmtId="1" fontId="34" fillId="2" borderId="0" xfId="0" applyNumberFormat="1" applyFont="1" applyFill="1" applyBorder="1" applyAlignment="1">
      <alignment vertical="center"/>
    </xf>
    <xf numFmtId="1" fontId="34" fillId="2" borderId="16" xfId="0" applyNumberFormat="1" applyFont="1" applyFill="1" applyBorder="1"/>
    <xf numFmtId="1" fontId="0" fillId="2" borderId="0" xfId="0" applyNumberFormat="1" applyFill="1" applyBorder="1"/>
    <xf numFmtId="1" fontId="43" fillId="2" borderId="0" xfId="0" applyNumberFormat="1" applyFont="1" applyFill="1" applyBorder="1" applyAlignment="1">
      <alignment horizontal="center" wrapText="1"/>
    </xf>
    <xf numFmtId="166" fontId="2" fillId="0" borderId="0" xfId="0" applyNumberFormat="1" applyFont="1" applyFill="1" applyBorder="1" applyAlignment="1">
      <alignment horizontal="center" wrapText="1"/>
    </xf>
    <xf numFmtId="5" fontId="21" fillId="3" borderId="3" xfId="0" applyNumberFormat="1" applyFont="1" applyFill="1" applyBorder="1" applyAlignment="1">
      <alignment horizontal="right" vertical="center"/>
    </xf>
    <xf numFmtId="5" fontId="21" fillId="3" borderId="1" xfId="1" applyNumberFormat="1" applyFont="1" applyFill="1" applyBorder="1" applyAlignment="1">
      <alignment vertical="center"/>
    </xf>
    <xf numFmtId="5" fontId="21" fillId="3" borderId="7" xfId="1" applyNumberFormat="1" applyFont="1" applyFill="1" applyBorder="1" applyAlignment="1">
      <alignment vertical="center"/>
    </xf>
    <xf numFmtId="164" fontId="51" fillId="0" borderId="17" xfId="0" applyNumberFormat="1" applyFont="1" applyFill="1" applyBorder="1" applyAlignment="1">
      <alignment vertical="center"/>
    </xf>
    <xf numFmtId="164" fontId="33" fillId="0" borderId="17" xfId="0" applyNumberFormat="1" applyFont="1" applyFill="1" applyBorder="1" applyAlignment="1">
      <alignment vertical="center"/>
    </xf>
    <xf numFmtId="0" fontId="0" fillId="0" borderId="13" xfId="0" applyBorder="1"/>
    <xf numFmtId="0" fontId="9" fillId="0" borderId="13" xfId="0" applyFont="1" applyBorder="1" applyAlignment="1"/>
    <xf numFmtId="0" fontId="30" fillId="0" borderId="14" xfId="0" applyFont="1" applyFill="1" applyBorder="1" applyAlignment="1"/>
    <xf numFmtId="0" fontId="0" fillId="0" borderId="4" xfId="0" applyBorder="1" applyAlignment="1">
      <alignment vertical="center"/>
    </xf>
    <xf numFmtId="167" fontId="33" fillId="0" borderId="4" xfId="0" applyNumberFormat="1" applyFont="1" applyBorder="1"/>
    <xf numFmtId="0" fontId="0" fillId="0" borderId="15" xfId="0" applyBorder="1"/>
    <xf numFmtId="0" fontId="56" fillId="4" borderId="13" xfId="0" applyFont="1" applyFill="1" applyBorder="1" applyAlignment="1">
      <alignment horizontal="left"/>
    </xf>
    <xf numFmtId="0" fontId="56" fillId="0" borderId="13" xfId="0" applyFont="1" applyFill="1" applyBorder="1" applyAlignment="1"/>
    <xf numFmtId="0" fontId="57" fillId="0" borderId="13" xfId="0" applyFont="1" applyFill="1" applyBorder="1" applyAlignment="1">
      <alignment horizontal="right" vertical="center"/>
    </xf>
    <xf numFmtId="0" fontId="57" fillId="0" borderId="13" xfId="0" applyFont="1" applyFill="1" applyBorder="1" applyAlignment="1">
      <alignment horizontal="right"/>
    </xf>
    <xf numFmtId="6" fontId="51" fillId="0" borderId="0" xfId="0" applyNumberFormat="1" applyFont="1" applyBorder="1"/>
    <xf numFmtId="8" fontId="33" fillId="0" borderId="18" xfId="0" applyNumberFormat="1" applyFont="1" applyBorder="1"/>
    <xf numFmtId="0" fontId="57" fillId="0" borderId="0" xfId="0" applyFont="1" applyFill="1" applyBorder="1" applyAlignment="1">
      <alignment horizontal="right" vertical="center"/>
    </xf>
    <xf numFmtId="6" fontId="58" fillId="0" borderId="0" xfId="0" applyNumberFormat="1" applyFont="1" applyFill="1" applyBorder="1" applyAlignment="1">
      <alignment vertical="center"/>
    </xf>
    <xf numFmtId="167" fontId="33" fillId="7" borderId="0" xfId="0" applyNumberFormat="1" applyFont="1" applyFill="1" applyBorder="1"/>
    <xf numFmtId="3" fontId="26" fillId="2" borderId="0" xfId="0" applyNumberFormat="1" applyFont="1" applyFill="1"/>
    <xf numFmtId="3" fontId="66" fillId="2" borderId="0" xfId="0" applyNumberFormat="1" applyFont="1" applyFill="1" applyBorder="1" applyAlignment="1">
      <alignment horizontal="right" wrapText="1"/>
    </xf>
    <xf numFmtId="10" fontId="67" fillId="2" borderId="0" xfId="0" applyNumberFormat="1" applyFont="1" applyFill="1" applyBorder="1" applyAlignment="1"/>
    <xf numFmtId="164" fontId="58" fillId="0" borderId="0" xfId="0" applyNumberFormat="1" applyFont="1" applyFill="1" applyBorder="1" applyAlignment="1">
      <alignment horizontal="center" vertical="center"/>
    </xf>
    <xf numFmtId="165" fontId="51" fillId="0" borderId="0" xfId="0" applyNumberFormat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vertical="center"/>
    </xf>
    <xf numFmtId="0" fontId="13" fillId="2" borderId="9" xfId="0" applyFont="1" applyFill="1" applyBorder="1"/>
    <xf numFmtId="6" fontId="43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/>
    </xf>
    <xf numFmtId="0" fontId="8" fillId="2" borderId="0" xfId="0" applyFont="1" applyFill="1" applyAlignment="1">
      <alignment horizontal="center" wrapText="1"/>
    </xf>
    <xf numFmtId="0" fontId="37" fillId="2" borderId="0" xfId="0" applyFont="1" applyFill="1" applyAlignment="1">
      <alignment horizontal="center" wrapText="1"/>
    </xf>
    <xf numFmtId="0" fontId="0" fillId="0" borderId="13" xfId="0" applyFill="1" applyBorder="1"/>
    <xf numFmtId="0" fontId="58" fillId="0" borderId="0" xfId="0" applyFont="1" applyFill="1" applyBorder="1" applyAlignment="1">
      <alignment horizontal="right"/>
    </xf>
    <xf numFmtId="6" fontId="58" fillId="0" borderId="0" xfId="0" applyNumberFormat="1" applyFont="1" applyFill="1" applyBorder="1" applyAlignment="1"/>
    <xf numFmtId="5" fontId="27" fillId="0" borderId="9" xfId="0" applyNumberFormat="1" applyFont="1" applyFill="1" applyBorder="1" applyAlignment="1"/>
    <xf numFmtId="0" fontId="48" fillId="2" borderId="4" xfId="2" applyFont="1" applyFill="1" applyBorder="1" applyAlignment="1">
      <alignment horizontal="center" wrapText="1"/>
    </xf>
    <xf numFmtId="165" fontId="58" fillId="0" borderId="0" xfId="0" applyNumberFormat="1" applyFont="1" applyFill="1" applyBorder="1" applyAlignment="1"/>
  </cellXfs>
  <cellStyles count="3">
    <cellStyle name="Comma" xfId="1" builtinId="3"/>
    <cellStyle name="Hyperlink" xfId="2" builtinId="8"/>
    <cellStyle name="Normal" xfId="0" builtinId="0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 val="0"/>
        <i val="0"/>
        <color rgb="FFFF0000"/>
      </font>
    </dxf>
  </dxfs>
  <tableStyles count="0" defaultTableStyle="TableStyleMedium2" defaultPivotStyle="PivotStyleLight16"/>
  <colors>
    <mruColors>
      <color rgb="FFFFFFCC"/>
      <color rgb="FFFFFF99"/>
      <color rgb="FF800000"/>
      <color rgb="FFFFCCFF"/>
      <color rgb="FFFF6699"/>
      <color rgb="FFCCECFF"/>
      <color rgb="FF0033CC"/>
      <color rgb="FFFFFF66"/>
      <color rgb="FFFFCC00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85"/>
  <sheetViews>
    <sheetView showGridLines="0" tabSelected="1" zoomScale="115" zoomScaleNormal="115" workbookViewId="0">
      <pane ySplit="4" topLeftCell="A5" activePane="bottomLeft" state="frozen"/>
      <selection pane="bottomLeft" activeCell="R15" sqref="R15"/>
    </sheetView>
  </sheetViews>
  <sheetFormatPr defaultRowHeight="14.4" x14ac:dyDescent="0.3"/>
  <cols>
    <col min="1" max="1" width="63.33203125" customWidth="1"/>
    <col min="2" max="2" width="25.6640625" customWidth="1"/>
    <col min="3" max="3" width="8" customWidth="1"/>
    <col min="4" max="4" width="7.6640625" customWidth="1"/>
    <col min="5" max="5" width="7.5546875" customWidth="1"/>
    <col min="6" max="6" width="1.6640625" customWidth="1"/>
    <col min="7" max="7" width="6.6640625" hidden="1" customWidth="1"/>
    <col min="8" max="8" width="5.6640625" style="1" hidden="1" customWidth="1"/>
    <col min="9" max="9" width="9.33203125" style="1" hidden="1" customWidth="1"/>
    <col min="10" max="10" width="6.21875" style="1" hidden="1" customWidth="1"/>
    <col min="11" max="11" width="5.109375" style="1" hidden="1" customWidth="1"/>
    <col min="12" max="12" width="7.21875" style="1" hidden="1" customWidth="1"/>
    <col min="13" max="13" width="4.109375" style="1" hidden="1" customWidth="1"/>
    <col min="14" max="14" width="3.6640625" style="1" hidden="1" customWidth="1"/>
    <col min="15" max="15" width="9.109375" style="1" hidden="1" customWidth="1"/>
    <col min="16" max="16" width="8.88671875" style="1" customWidth="1"/>
    <col min="17" max="18" width="8.88671875" style="1"/>
    <col min="19" max="19" width="35" style="1" customWidth="1"/>
  </cols>
  <sheetData>
    <row r="1" spans="1:19" ht="18" customHeight="1" x14ac:dyDescent="0.3">
      <c r="A1" s="1"/>
      <c r="B1" s="184" t="s">
        <v>26</v>
      </c>
      <c r="C1" s="184"/>
      <c r="D1" s="184"/>
      <c r="E1" s="184"/>
      <c r="F1" s="22"/>
      <c r="G1" s="23"/>
      <c r="H1" s="23"/>
      <c r="I1" s="26"/>
      <c r="J1" s="27"/>
      <c r="K1" s="27"/>
      <c r="L1" s="27"/>
      <c r="M1" s="23"/>
      <c r="N1" s="23"/>
      <c r="O1" s="23"/>
    </row>
    <row r="2" spans="1:19" ht="6" customHeight="1" x14ac:dyDescent="0.3">
      <c r="A2" s="1"/>
      <c r="B2" s="185"/>
      <c r="C2" s="185"/>
      <c r="D2" s="185"/>
      <c r="E2" s="185"/>
      <c r="F2" s="185"/>
      <c r="G2" s="23"/>
      <c r="H2" s="23"/>
      <c r="I2" s="26"/>
      <c r="J2" s="27"/>
      <c r="K2" s="27"/>
      <c r="L2" s="27"/>
      <c r="M2" s="23"/>
      <c r="N2" s="23"/>
      <c r="O2" s="23"/>
    </row>
    <row r="3" spans="1:19" ht="12.6" customHeight="1" x14ac:dyDescent="0.3">
      <c r="A3" s="1"/>
      <c r="B3" s="190" t="s">
        <v>27</v>
      </c>
      <c r="C3" s="190"/>
      <c r="D3" s="190"/>
      <c r="E3" s="190"/>
      <c r="F3" s="190"/>
      <c r="G3" s="23"/>
      <c r="H3" s="23"/>
      <c r="I3" s="26"/>
      <c r="J3" s="27"/>
      <c r="K3" s="27"/>
      <c r="L3" s="27"/>
      <c r="M3" s="23"/>
      <c r="N3" s="23"/>
      <c r="O3" s="23"/>
    </row>
    <row r="4" spans="1:19" ht="19.8" customHeight="1" x14ac:dyDescent="0.45">
      <c r="A4" s="6"/>
      <c r="B4" s="186"/>
      <c r="C4" s="187" t="s">
        <v>37</v>
      </c>
      <c r="D4" s="188">
        <f>L44</f>
        <v>-188.25169356607535</v>
      </c>
      <c r="E4" s="191">
        <f>E45</f>
        <v>-3.945440327179593E-3</v>
      </c>
      <c r="F4" s="189"/>
      <c r="G4" s="23"/>
      <c r="H4" s="23"/>
      <c r="I4" s="28"/>
      <c r="J4" s="23"/>
      <c r="K4" s="23"/>
      <c r="L4" s="23"/>
      <c r="M4" s="23"/>
      <c r="N4" s="23"/>
      <c r="O4" s="23"/>
    </row>
    <row r="5" spans="1:19" ht="10.199999999999999" customHeight="1" x14ac:dyDescent="0.3">
      <c r="A5" s="6"/>
      <c r="B5" s="77"/>
      <c r="C5" s="78"/>
      <c r="D5" s="78"/>
      <c r="F5" s="79"/>
      <c r="G5" s="1"/>
      <c r="H5" s="29"/>
      <c r="I5" s="29"/>
      <c r="J5" s="29"/>
      <c r="K5" s="29"/>
      <c r="L5" s="5"/>
      <c r="M5" s="5"/>
    </row>
    <row r="6" spans="1:19" s="8" customFormat="1" ht="12.6" customHeight="1" x14ac:dyDescent="0.45">
      <c r="A6" s="7"/>
      <c r="B6" s="164" t="s">
        <v>33</v>
      </c>
      <c r="C6" s="19"/>
      <c r="D6" s="20"/>
      <c r="E6" s="110" t="s">
        <v>29</v>
      </c>
      <c r="F6" s="91"/>
      <c r="G6" s="47"/>
      <c r="H6" s="29"/>
      <c r="I6" s="29"/>
      <c r="J6" s="29"/>
      <c r="K6" s="75"/>
      <c r="L6" s="75"/>
      <c r="M6" s="33"/>
      <c r="N6" s="1"/>
      <c r="O6" s="7"/>
      <c r="P6" s="7"/>
      <c r="Q6" s="7"/>
      <c r="R6" s="7"/>
      <c r="S6" s="7"/>
    </row>
    <row r="7" spans="1:19" s="37" customFormat="1" ht="11.25" customHeight="1" x14ac:dyDescent="0.3">
      <c r="A7" s="38"/>
      <c r="B7" s="81" t="s">
        <v>30</v>
      </c>
      <c r="C7" s="68">
        <v>480</v>
      </c>
      <c r="D7" s="49"/>
      <c r="E7" s="65">
        <f>I7</f>
        <v>480</v>
      </c>
      <c r="F7" s="82"/>
      <c r="G7" s="40"/>
      <c r="H7" s="36"/>
      <c r="I7" s="126">
        <f>C7</f>
        <v>480</v>
      </c>
      <c r="J7" s="36"/>
      <c r="K7" s="75"/>
      <c r="L7" s="75"/>
      <c r="M7" s="33"/>
      <c r="N7" s="1"/>
      <c r="O7" s="34"/>
      <c r="P7" s="34"/>
      <c r="Q7" s="34"/>
      <c r="R7" s="34"/>
      <c r="S7" s="34"/>
    </row>
    <row r="8" spans="1:19" s="37" customFormat="1" ht="11.25" customHeight="1" x14ac:dyDescent="0.3">
      <c r="A8" s="38"/>
      <c r="B8" s="83" t="s">
        <v>44</v>
      </c>
      <c r="C8" s="69">
        <v>0.06</v>
      </c>
      <c r="D8" s="104"/>
      <c r="E8" s="65">
        <f>I8</f>
        <v>461.53846153846155</v>
      </c>
      <c r="F8" s="82"/>
      <c r="G8" s="58">
        <f>E7+E8</f>
        <v>941.53846153846155</v>
      </c>
      <c r="H8" s="36"/>
      <c r="I8" s="126">
        <f>C21*C8/52</f>
        <v>461.53846153846155</v>
      </c>
      <c r="J8" s="36"/>
      <c r="K8" s="75"/>
      <c r="L8" s="75"/>
      <c r="M8" s="33"/>
      <c r="N8" s="1"/>
      <c r="O8" s="34"/>
      <c r="P8" s="34"/>
      <c r="Q8" s="34"/>
      <c r="R8" s="34"/>
      <c r="S8" s="34"/>
    </row>
    <row r="9" spans="1:19" s="37" customFormat="1" ht="11.25" customHeight="1" x14ac:dyDescent="0.3">
      <c r="A9" s="38"/>
      <c r="B9" s="83" t="s">
        <v>46</v>
      </c>
      <c r="C9" s="69">
        <v>0</v>
      </c>
      <c r="D9" s="104"/>
      <c r="E9" s="65">
        <f>-E8*C9</f>
        <v>0</v>
      </c>
      <c r="F9" s="82"/>
      <c r="G9" s="181"/>
      <c r="H9" s="36"/>
      <c r="I9" s="126"/>
      <c r="J9" s="36"/>
      <c r="K9" s="75"/>
      <c r="L9" s="75"/>
      <c r="M9" s="33"/>
      <c r="N9" s="1"/>
      <c r="O9" s="34"/>
      <c r="P9" s="34"/>
      <c r="Q9" s="34"/>
      <c r="R9" s="34"/>
      <c r="S9" s="34"/>
    </row>
    <row r="10" spans="1:19" s="37" customFormat="1" ht="11.25" customHeight="1" x14ac:dyDescent="0.3">
      <c r="A10" s="34"/>
      <c r="B10" s="83" t="s">
        <v>45</v>
      </c>
      <c r="C10" s="69">
        <v>4.4999999999999998E-2</v>
      </c>
      <c r="D10" s="45"/>
      <c r="E10" s="66">
        <f>I10</f>
        <v>-346.15384615384613</v>
      </c>
      <c r="F10" s="82"/>
      <c r="G10" s="59">
        <f>E10</f>
        <v>-346.15384615384613</v>
      </c>
      <c r="H10" s="36"/>
      <c r="I10" s="127">
        <f>-C10*C21/52</f>
        <v>-346.15384615384613</v>
      </c>
      <c r="J10" s="36"/>
      <c r="K10" s="75"/>
      <c r="L10" s="75"/>
      <c r="M10" s="33"/>
      <c r="N10" s="1"/>
      <c r="O10" s="34"/>
      <c r="P10" s="34"/>
      <c r="Q10" s="34"/>
      <c r="R10" s="34"/>
      <c r="S10" s="34"/>
    </row>
    <row r="11" spans="1:19" s="37" customFormat="1" ht="9" customHeight="1" thickBot="1" x14ac:dyDescent="0.35">
      <c r="A11" s="34"/>
      <c r="B11" s="83"/>
      <c r="C11" s="70"/>
      <c r="D11" s="45"/>
      <c r="E11" s="157"/>
      <c r="F11" s="82"/>
      <c r="G11" s="59"/>
      <c r="H11" s="36"/>
      <c r="I11" s="123"/>
      <c r="J11" s="36"/>
      <c r="K11" s="75"/>
      <c r="L11" s="75"/>
      <c r="M11" s="33"/>
      <c r="N11" s="1"/>
      <c r="O11" s="34"/>
      <c r="P11" s="34"/>
      <c r="Q11" s="34"/>
      <c r="R11" s="34"/>
      <c r="S11" s="34"/>
    </row>
    <row r="12" spans="1:19" s="8" customFormat="1" ht="15.6" customHeight="1" thickBot="1" x14ac:dyDescent="0.35">
      <c r="A12" s="7"/>
      <c r="B12" s="159"/>
      <c r="C12" s="70"/>
      <c r="D12" s="166" t="s">
        <v>31</v>
      </c>
      <c r="E12" s="156">
        <f>SUM(E7:E10)</f>
        <v>595.38461538461547</v>
      </c>
      <c r="F12" s="84"/>
      <c r="G12" s="56"/>
      <c r="H12" s="29"/>
      <c r="J12" s="29"/>
      <c r="K12" s="75"/>
      <c r="L12" s="75"/>
      <c r="M12" s="33"/>
      <c r="N12" s="1"/>
      <c r="O12" s="7"/>
      <c r="P12" s="7"/>
      <c r="Q12" s="7"/>
      <c r="R12" s="7"/>
      <c r="S12" s="7"/>
    </row>
    <row r="13" spans="1:19" s="8" customFormat="1" ht="28.8" customHeight="1" x14ac:dyDescent="0.45">
      <c r="A13" s="11"/>
      <c r="B13" s="165" t="s">
        <v>34</v>
      </c>
      <c r="C13" s="25"/>
      <c r="D13" s="13"/>
      <c r="F13" s="80"/>
      <c r="G13" s="57" t="s">
        <v>18</v>
      </c>
      <c r="H13" s="29"/>
      <c r="I13" s="139"/>
      <c r="J13" s="29"/>
      <c r="K13" s="140"/>
      <c r="L13" s="141"/>
      <c r="M13" s="29"/>
      <c r="N13" s="29"/>
      <c r="O13" s="29"/>
      <c r="P13" s="7"/>
      <c r="Q13" s="7"/>
      <c r="R13" s="7"/>
      <c r="S13" s="7"/>
    </row>
    <row r="14" spans="1:19" s="8" customFormat="1" ht="20.399999999999999" customHeight="1" x14ac:dyDescent="0.3">
      <c r="A14" s="11"/>
      <c r="B14" s="85" t="s">
        <v>32</v>
      </c>
      <c r="C14" s="25"/>
      <c r="D14" s="13"/>
      <c r="E14" s="110" t="s">
        <v>29</v>
      </c>
      <c r="F14" s="80"/>
      <c r="G14" s="57"/>
      <c r="H14" s="29"/>
      <c r="I14" s="139"/>
      <c r="J14" s="29"/>
      <c r="K14" s="140"/>
      <c r="L14" s="141"/>
      <c r="M14" s="29"/>
      <c r="N14" s="29"/>
      <c r="O14" s="29"/>
      <c r="P14" s="7"/>
      <c r="Q14" s="7"/>
      <c r="R14" s="7"/>
      <c r="S14" s="7"/>
    </row>
    <row r="15" spans="1:19" ht="11.25" customHeight="1" x14ac:dyDescent="0.3">
      <c r="A15" s="11"/>
      <c r="B15" s="86" t="s">
        <v>19</v>
      </c>
      <c r="C15" s="71">
        <v>3700</v>
      </c>
      <c r="D15" s="12"/>
      <c r="E15" s="105">
        <f>I15</f>
        <v>-71.15384615384616</v>
      </c>
      <c r="F15" s="87"/>
      <c r="G15" s="60"/>
      <c r="H15" s="5"/>
      <c r="I15" s="142">
        <f>-C15/52</f>
        <v>-71.15384615384616</v>
      </c>
      <c r="J15" s="5"/>
      <c r="K15" s="143"/>
      <c r="L15" s="150"/>
      <c r="M15" s="5"/>
      <c r="N15" s="5"/>
      <c r="O15" s="5"/>
    </row>
    <row r="16" spans="1:19" ht="11.25" customHeight="1" x14ac:dyDescent="0.3">
      <c r="A16" s="11"/>
      <c r="B16" s="86" t="s">
        <v>24</v>
      </c>
      <c r="C16" s="71">
        <v>1500</v>
      </c>
      <c r="D16" s="12"/>
      <c r="E16" s="105">
        <f>I16</f>
        <v>-28.846153846153847</v>
      </c>
      <c r="F16" s="87"/>
      <c r="G16" s="60"/>
      <c r="H16" s="5"/>
      <c r="I16" s="142">
        <f>-C16/52</f>
        <v>-28.846153846153847</v>
      </c>
      <c r="J16" s="5"/>
      <c r="K16" s="144"/>
      <c r="L16" s="5"/>
      <c r="M16" s="145"/>
      <c r="N16" s="5"/>
      <c r="O16" s="5"/>
    </row>
    <row r="17" spans="1:19" ht="11.25" customHeight="1" x14ac:dyDescent="0.3">
      <c r="A17" s="11"/>
      <c r="B17" s="86" t="s">
        <v>25</v>
      </c>
      <c r="C17" s="71">
        <v>1600</v>
      </c>
      <c r="D17" s="12"/>
      <c r="E17" s="105">
        <f>I17</f>
        <v>-30.76923076923077</v>
      </c>
      <c r="F17" s="87"/>
      <c r="G17" s="61">
        <f>SUM(E15:E17)</f>
        <v>-130.76923076923077</v>
      </c>
      <c r="H17" s="5"/>
      <c r="I17" s="142">
        <f>-C17/52</f>
        <v>-30.76923076923077</v>
      </c>
      <c r="J17" s="5"/>
      <c r="K17" s="30"/>
      <c r="L17" s="30"/>
      <c r="M17" s="30"/>
      <c r="N17" s="30"/>
      <c r="O17" s="5"/>
    </row>
    <row r="18" spans="1:19" ht="10.199999999999999" customHeight="1" thickBot="1" x14ac:dyDescent="0.35">
      <c r="A18" s="11"/>
      <c r="B18" s="88"/>
      <c r="C18" s="72"/>
      <c r="D18" s="12"/>
      <c r="E18" s="109">
        <f>SUM(E15:E17)</f>
        <v>-130.76923076923077</v>
      </c>
      <c r="F18" s="87"/>
      <c r="G18" s="61"/>
      <c r="H18" s="5"/>
      <c r="I18" s="5"/>
      <c r="J18" s="5"/>
      <c r="K18" s="30"/>
      <c r="L18" s="30"/>
      <c r="M18" s="30"/>
      <c r="N18" s="30"/>
      <c r="O18" s="5"/>
    </row>
    <row r="19" spans="1:19" s="8" customFormat="1" ht="14.25" customHeight="1" thickTop="1" thickBot="1" x14ac:dyDescent="0.35">
      <c r="A19" s="11"/>
      <c r="B19" s="85" t="s">
        <v>47</v>
      </c>
      <c r="C19" s="70"/>
      <c r="D19" s="21"/>
      <c r="E19" s="106"/>
      <c r="F19" s="84"/>
      <c r="G19" s="116"/>
      <c r="H19" s="117"/>
      <c r="I19" s="118"/>
      <c r="J19" s="29"/>
      <c r="K19" s="146" t="s">
        <v>17</v>
      </c>
      <c r="L19" s="149">
        <f>SUM(L7:L11)</f>
        <v>0</v>
      </c>
      <c r="M19" s="29"/>
      <c r="N19" s="7"/>
      <c r="O19" s="7"/>
      <c r="P19" s="7"/>
      <c r="Q19" s="7"/>
      <c r="R19" s="7"/>
      <c r="S19" s="7"/>
    </row>
    <row r="20" spans="1:19" s="8" customFormat="1" ht="11.25" customHeight="1" x14ac:dyDescent="0.3">
      <c r="A20" s="11"/>
      <c r="B20" s="83" t="s">
        <v>48</v>
      </c>
      <c r="C20" s="73">
        <v>4.4999999999999998E-2</v>
      </c>
      <c r="D20" s="39"/>
      <c r="F20" s="91"/>
      <c r="G20" s="59">
        <f>E21</f>
        <v>-346.15384615384613</v>
      </c>
      <c r="H20" s="36"/>
      <c r="I20" s="53">
        <f>-C20*C21/52</f>
        <v>-346.15384615384613</v>
      </c>
      <c r="J20" s="7"/>
      <c r="K20" s="7"/>
      <c r="L20" s="7"/>
      <c r="M20" s="7"/>
      <c r="N20" s="7"/>
      <c r="P20" s="7"/>
      <c r="Q20" s="34"/>
      <c r="R20" s="7"/>
      <c r="S20" s="7"/>
    </row>
    <row r="21" spans="1:19" s="37" customFormat="1" ht="11.25" customHeight="1" thickBot="1" x14ac:dyDescent="0.3">
      <c r="A21" s="180"/>
      <c r="B21" s="179" t="s">
        <v>21</v>
      </c>
      <c r="C21" s="67">
        <v>400000</v>
      </c>
      <c r="D21" s="35"/>
      <c r="E21" s="109">
        <f>I20</f>
        <v>-346.15384615384613</v>
      </c>
      <c r="F21" s="92"/>
      <c r="G21" s="119"/>
      <c r="H21" s="119"/>
      <c r="I21" s="119"/>
      <c r="J21" s="36"/>
      <c r="K21" s="147" t="s">
        <v>12</v>
      </c>
      <c r="L21" s="148">
        <f>-E10</f>
        <v>346.15384615384613</v>
      </c>
      <c r="M21" s="36"/>
      <c r="N21" s="34"/>
      <c r="O21" s="34"/>
      <c r="P21" s="34"/>
      <c r="Q21" s="34"/>
      <c r="R21" s="34"/>
      <c r="S21" s="34"/>
    </row>
    <row r="22" spans="1:19" ht="12.6" customHeight="1" thickTop="1" x14ac:dyDescent="0.3">
      <c r="A22" s="11"/>
      <c r="B22" s="88"/>
      <c r="C22" s="32"/>
      <c r="D22" s="12"/>
      <c r="E22" s="107"/>
      <c r="F22" s="87"/>
      <c r="G22" s="1"/>
      <c r="H22" s="5"/>
      <c r="I22" s="5"/>
      <c r="J22" s="5"/>
      <c r="K22" s="11"/>
      <c r="L22" s="11"/>
      <c r="M22" s="30"/>
      <c r="N22" s="11"/>
    </row>
    <row r="23" spans="1:19" ht="8.4" customHeight="1" x14ac:dyDescent="0.3">
      <c r="A23" s="11"/>
      <c r="B23" s="89"/>
      <c r="C23" s="32"/>
      <c r="D23" s="12"/>
      <c r="E23" s="105"/>
      <c r="F23" s="87"/>
      <c r="G23" s="61"/>
      <c r="H23" s="5"/>
      <c r="I23" s="5"/>
      <c r="J23" s="5"/>
      <c r="K23" s="11"/>
      <c r="L23" s="11"/>
      <c r="M23" s="30"/>
      <c r="N23" s="11"/>
    </row>
    <row r="24" spans="1:19" ht="13.2" customHeight="1" x14ac:dyDescent="0.3">
      <c r="A24" s="11"/>
      <c r="B24" s="93" t="s">
        <v>35</v>
      </c>
      <c r="C24" s="152" t="s">
        <v>22</v>
      </c>
      <c r="D24" s="151" t="s">
        <v>23</v>
      </c>
      <c r="F24" s="87"/>
      <c r="G24" s="61"/>
      <c r="H24" s="5"/>
      <c r="I24" s="48" t="s">
        <v>14</v>
      </c>
      <c r="J24" s="48" t="s">
        <v>13</v>
      </c>
      <c r="K24" s="48" t="s">
        <v>15</v>
      </c>
      <c r="L24" s="54" t="s">
        <v>16</v>
      </c>
      <c r="N24" s="11"/>
    </row>
    <row r="25" spans="1:19" s="51" customFormat="1" ht="12" customHeight="1" x14ac:dyDescent="0.25">
      <c r="A25" s="11"/>
      <c r="B25" s="95" t="s">
        <v>39</v>
      </c>
      <c r="C25" s="153">
        <v>300000</v>
      </c>
      <c r="D25" s="44">
        <v>120</v>
      </c>
      <c r="E25" s="108">
        <f t="shared" ref="E25:E36" si="0">I25</f>
        <v>-14.903846153846153</v>
      </c>
      <c r="F25" s="94"/>
      <c r="G25" s="60"/>
      <c r="H25" s="42"/>
      <c r="I25" s="128">
        <f>-(C25-SUM(C26:C36))/D25/52</f>
        <v>-14.903846153846153</v>
      </c>
      <c r="J25" s="129"/>
      <c r="K25" s="129"/>
      <c r="L25" s="129"/>
      <c r="M25" s="130"/>
      <c r="N25" s="11"/>
      <c r="O25" s="38"/>
      <c r="P25" s="38"/>
      <c r="Q25" s="38"/>
      <c r="R25" s="38"/>
      <c r="S25" s="38"/>
    </row>
    <row r="26" spans="1:19" s="52" customFormat="1" ht="10.95" customHeight="1" x14ac:dyDescent="0.25">
      <c r="A26" s="11"/>
      <c r="B26" s="95" t="s">
        <v>9</v>
      </c>
      <c r="C26" s="154">
        <v>35000</v>
      </c>
      <c r="D26" s="44">
        <v>40</v>
      </c>
      <c r="E26" s="108">
        <f t="shared" si="0"/>
        <v>-36.311123871117232</v>
      </c>
      <c r="F26" s="92"/>
      <c r="G26" s="62"/>
      <c r="H26" s="42"/>
      <c r="I26" s="128">
        <f>(-C26/(((1+$C$20/12)^(D26*12))-1)*(C$20/12*(1+$C$20/12)^(D26*12)))/4.3333</f>
        <v>-36.311123871117232</v>
      </c>
      <c r="J26" s="131">
        <f>-E26-K26</f>
        <v>19.484200794194155</v>
      </c>
      <c r="K26" s="132">
        <f>C26/D26/52</f>
        <v>16.826923076923077</v>
      </c>
      <c r="L26" s="50">
        <v>2</v>
      </c>
      <c r="M26" s="130"/>
      <c r="N26" s="11"/>
      <c r="O26" s="43"/>
      <c r="P26" s="43"/>
      <c r="Q26" s="43"/>
      <c r="R26" s="43"/>
      <c r="S26" s="43"/>
    </row>
    <row r="27" spans="1:19" s="52" customFormat="1" ht="10.95" customHeight="1" x14ac:dyDescent="0.25">
      <c r="A27" s="11"/>
      <c r="B27" s="95" t="s">
        <v>4</v>
      </c>
      <c r="C27" s="154">
        <v>18000</v>
      </c>
      <c r="D27" s="44">
        <v>18</v>
      </c>
      <c r="E27" s="108">
        <f t="shared" si="0"/>
        <v>-28.093699785222071</v>
      </c>
      <c r="F27" s="92"/>
      <c r="G27" s="63"/>
      <c r="H27" s="42"/>
      <c r="I27" s="128">
        <f>(-C27/(((1+$C$20/12)^(D27*12))-1)*(C$20/12*(1+$C$20/12)^(D27*12)))/4.3333</f>
        <v>-28.093699785222071</v>
      </c>
      <c r="J27" s="131">
        <f t="shared" ref="J27:J36" si="1">-E27-K27</f>
        <v>8.8629305544528414</v>
      </c>
      <c r="K27" s="132">
        <f>C27/D27/52</f>
        <v>19.23076923076923</v>
      </c>
      <c r="L27" s="50">
        <f t="shared" ref="L27:L34" si="2">D$25/D27</f>
        <v>6.666666666666667</v>
      </c>
      <c r="M27" s="130"/>
      <c r="N27" s="11"/>
      <c r="O27" s="43"/>
      <c r="P27" s="43"/>
      <c r="Q27" s="43"/>
      <c r="R27" s="43"/>
      <c r="S27" s="43"/>
    </row>
    <row r="28" spans="1:19" s="52" customFormat="1" ht="10.95" customHeight="1" x14ac:dyDescent="0.25">
      <c r="A28" s="11"/>
      <c r="B28" s="95" t="s">
        <v>5</v>
      </c>
      <c r="C28" s="154">
        <v>7000</v>
      </c>
      <c r="D28" s="44">
        <v>15</v>
      </c>
      <c r="E28" s="108">
        <f t="shared" si="0"/>
        <v>-12.357678955286364</v>
      </c>
      <c r="F28" s="92"/>
      <c r="G28" s="63"/>
      <c r="H28" s="42"/>
      <c r="I28" s="128">
        <f>(-C28/(((1+$C$20/12)^(D28*12))-1)*(C$20/12*(1+$C$20/12)^(D28*12)))/4.3333</f>
        <v>-12.357678955286364</v>
      </c>
      <c r="J28" s="131">
        <f t="shared" si="1"/>
        <v>3.3833199809273893</v>
      </c>
      <c r="K28" s="132">
        <f t="shared" ref="K28:K36" si="3">C28/D28/52</f>
        <v>8.9743589743589745</v>
      </c>
      <c r="L28" s="50">
        <f t="shared" si="2"/>
        <v>8</v>
      </c>
      <c r="M28" s="130"/>
      <c r="N28" s="11"/>
      <c r="O28" s="43"/>
      <c r="P28" s="43"/>
      <c r="Q28" s="43"/>
      <c r="R28" s="43"/>
      <c r="S28" s="43"/>
    </row>
    <row r="29" spans="1:19" s="52" customFormat="1" ht="10.95" customHeight="1" x14ac:dyDescent="0.25">
      <c r="A29" s="11"/>
      <c r="B29" s="95" t="s">
        <v>6</v>
      </c>
      <c r="C29" s="154">
        <v>30000</v>
      </c>
      <c r="D29" s="44">
        <v>40</v>
      </c>
      <c r="E29" s="108">
        <f t="shared" si="0"/>
        <v>-31.123820460957621</v>
      </c>
      <c r="F29" s="92"/>
      <c r="G29" s="63"/>
      <c r="H29" s="42"/>
      <c r="I29" s="128">
        <f t="shared" ref="I29:I36" si="4">-(C29/(((1+$C$20/12)^(D29*12))-1)*(C$20/12*(1+$C$20/12)^(D29*12)))/4.3333</f>
        <v>-31.123820460957621</v>
      </c>
      <c r="J29" s="131">
        <f t="shared" si="1"/>
        <v>16.700743537880697</v>
      </c>
      <c r="K29" s="132">
        <f t="shared" si="3"/>
        <v>14.423076923076923</v>
      </c>
      <c r="L29" s="50">
        <f t="shared" si="2"/>
        <v>3</v>
      </c>
      <c r="M29" s="130"/>
      <c r="N29" s="11"/>
      <c r="O29" s="43"/>
      <c r="P29" s="43"/>
      <c r="Q29" s="43"/>
      <c r="R29" s="43"/>
      <c r="S29" s="43"/>
    </row>
    <row r="30" spans="1:19" s="52" customFormat="1" ht="10.95" customHeight="1" x14ac:dyDescent="0.25">
      <c r="A30" s="11"/>
      <c r="B30" s="95" t="s">
        <v>0</v>
      </c>
      <c r="C30" s="154">
        <v>35000</v>
      </c>
      <c r="D30" s="44">
        <v>13</v>
      </c>
      <c r="E30" s="108">
        <f t="shared" si="0"/>
        <v>-68.482416808762665</v>
      </c>
      <c r="F30" s="92"/>
      <c r="G30" s="63"/>
      <c r="H30" s="42"/>
      <c r="I30" s="128">
        <f t="shared" si="4"/>
        <v>-68.482416808762665</v>
      </c>
      <c r="J30" s="131">
        <f t="shared" si="1"/>
        <v>16.707268879768577</v>
      </c>
      <c r="K30" s="132">
        <f t="shared" si="3"/>
        <v>51.775147928994087</v>
      </c>
      <c r="L30" s="50">
        <f t="shared" si="2"/>
        <v>9.2307692307692299</v>
      </c>
      <c r="M30" s="130"/>
      <c r="N30" s="11"/>
      <c r="O30" s="43"/>
      <c r="P30" s="43"/>
      <c r="Q30" s="43"/>
      <c r="R30" s="43"/>
      <c r="S30" s="43"/>
    </row>
    <row r="31" spans="1:19" s="52" customFormat="1" ht="10.95" customHeight="1" x14ac:dyDescent="0.25">
      <c r="A31" s="11"/>
      <c r="B31" s="95" t="s">
        <v>3</v>
      </c>
      <c r="C31" s="154">
        <v>40000</v>
      </c>
      <c r="D31" s="44">
        <v>40</v>
      </c>
      <c r="E31" s="108">
        <f>I31</f>
        <v>-41.498427281276832</v>
      </c>
      <c r="F31" s="92"/>
      <c r="G31" s="63"/>
      <c r="H31" s="42"/>
      <c r="I31" s="128">
        <f t="shared" si="4"/>
        <v>-41.498427281276832</v>
      </c>
      <c r="J31" s="131">
        <f t="shared" si="1"/>
        <v>22.267658050507602</v>
      </c>
      <c r="K31" s="132">
        <f t="shared" si="3"/>
        <v>19.23076923076923</v>
      </c>
      <c r="L31" s="50">
        <f t="shared" si="2"/>
        <v>3</v>
      </c>
      <c r="M31" s="130"/>
      <c r="N31" s="11"/>
      <c r="O31" s="43"/>
      <c r="P31" s="43"/>
      <c r="Q31" s="43"/>
      <c r="R31" s="43"/>
      <c r="S31" s="43"/>
    </row>
    <row r="32" spans="1:19" s="52" customFormat="1" ht="10.95" customHeight="1" x14ac:dyDescent="0.25">
      <c r="A32" s="11"/>
      <c r="B32" s="95" t="s">
        <v>1</v>
      </c>
      <c r="C32" s="154">
        <v>10000</v>
      </c>
      <c r="D32" s="44">
        <v>40</v>
      </c>
      <c r="E32" s="108">
        <f t="shared" si="0"/>
        <v>-10.374606820319208</v>
      </c>
      <c r="F32" s="92"/>
      <c r="G32" s="63"/>
      <c r="H32" s="42"/>
      <c r="I32" s="128">
        <f t="shared" si="4"/>
        <v>-10.374606820319208</v>
      </c>
      <c r="J32" s="131">
        <f t="shared" si="1"/>
        <v>5.5669145126269006</v>
      </c>
      <c r="K32" s="132">
        <f t="shared" si="3"/>
        <v>4.8076923076923075</v>
      </c>
      <c r="L32" s="50">
        <f t="shared" si="2"/>
        <v>3</v>
      </c>
      <c r="M32" s="130"/>
      <c r="N32" s="11"/>
      <c r="O32" s="43"/>
      <c r="P32" s="43"/>
      <c r="Q32" s="43"/>
      <c r="R32" s="43"/>
      <c r="S32" s="43"/>
    </row>
    <row r="33" spans="1:19" s="52" customFormat="1" ht="10.95" customHeight="1" x14ac:dyDescent="0.25">
      <c r="A33" s="11"/>
      <c r="B33" s="95" t="s">
        <v>8</v>
      </c>
      <c r="C33" s="154">
        <v>8000</v>
      </c>
      <c r="D33" s="44">
        <v>15</v>
      </c>
      <c r="E33" s="108">
        <f t="shared" si="0"/>
        <v>-14.123061663184414</v>
      </c>
      <c r="F33" s="92"/>
      <c r="G33" s="63"/>
      <c r="H33" s="42"/>
      <c r="I33" s="128">
        <f t="shared" si="4"/>
        <v>-14.123061663184414</v>
      </c>
      <c r="J33" s="131">
        <f t="shared" si="1"/>
        <v>3.8666514067741566</v>
      </c>
      <c r="K33" s="132">
        <f t="shared" si="3"/>
        <v>10.256410256410257</v>
      </c>
      <c r="L33" s="50">
        <f t="shared" si="2"/>
        <v>8</v>
      </c>
      <c r="M33" s="130"/>
      <c r="N33" s="11"/>
      <c r="O33" s="43"/>
      <c r="P33" s="43"/>
      <c r="Q33" s="43"/>
      <c r="R33" s="43"/>
      <c r="S33" s="43"/>
    </row>
    <row r="34" spans="1:19" s="52" customFormat="1" ht="10.95" customHeight="1" x14ac:dyDescent="0.25">
      <c r="A34" s="11"/>
      <c r="B34" s="95" t="s">
        <v>2</v>
      </c>
      <c r="C34" s="154">
        <v>5000</v>
      </c>
      <c r="D34" s="44">
        <v>30</v>
      </c>
      <c r="E34" s="108">
        <f t="shared" si="0"/>
        <v>-5.8464139319443094</v>
      </c>
      <c r="F34" s="92"/>
      <c r="G34" s="63"/>
      <c r="H34" s="42"/>
      <c r="I34" s="128">
        <f t="shared" si="4"/>
        <v>-5.8464139319443094</v>
      </c>
      <c r="J34" s="131">
        <f t="shared" si="1"/>
        <v>2.6412857268161045</v>
      </c>
      <c r="K34" s="132">
        <f t="shared" si="3"/>
        <v>3.2051282051282048</v>
      </c>
      <c r="L34" s="50">
        <f t="shared" si="2"/>
        <v>4</v>
      </c>
      <c r="M34" s="130"/>
      <c r="N34" s="11"/>
      <c r="O34" s="43"/>
      <c r="P34" s="43"/>
      <c r="Q34" s="43"/>
      <c r="R34" s="43"/>
      <c r="S34" s="43"/>
    </row>
    <row r="35" spans="1:19" s="52" customFormat="1" ht="10.95" customHeight="1" x14ac:dyDescent="0.25">
      <c r="A35" s="11"/>
      <c r="B35" s="95" t="s">
        <v>10</v>
      </c>
      <c r="C35" s="154">
        <v>11000</v>
      </c>
      <c r="D35" s="44">
        <v>50</v>
      </c>
      <c r="E35" s="108">
        <f>I35</f>
        <v>-10.646129801941365</v>
      </c>
      <c r="F35" s="92"/>
      <c r="G35" s="63"/>
      <c r="H35" s="42"/>
      <c r="I35" s="128">
        <f t="shared" si="4"/>
        <v>-10.646129801941365</v>
      </c>
      <c r="J35" s="131">
        <f t="shared" si="1"/>
        <v>6.4153605711721342</v>
      </c>
      <c r="K35" s="132">
        <f t="shared" si="3"/>
        <v>4.2307692307692308</v>
      </c>
      <c r="L35" s="50">
        <v>1</v>
      </c>
      <c r="M35" s="130"/>
      <c r="N35" s="11"/>
      <c r="O35" s="43"/>
      <c r="P35" s="43"/>
      <c r="Q35" s="43"/>
      <c r="R35" s="43"/>
      <c r="S35" s="43"/>
    </row>
    <row r="36" spans="1:19" s="52" customFormat="1" ht="10.95" customHeight="1" x14ac:dyDescent="0.25">
      <c r="A36" s="11"/>
      <c r="B36" s="95" t="s">
        <v>38</v>
      </c>
      <c r="C36" s="155">
        <v>8000</v>
      </c>
      <c r="D36" s="44">
        <v>6</v>
      </c>
      <c r="E36" s="108">
        <f t="shared" si="0"/>
        <v>-29.306126482277126</v>
      </c>
      <c r="F36" s="92"/>
      <c r="G36" s="63"/>
      <c r="H36" s="42"/>
      <c r="I36" s="128">
        <f t="shared" si="4"/>
        <v>-29.306126482277126</v>
      </c>
      <c r="J36" s="131">
        <f t="shared" si="1"/>
        <v>3.6651008412514869</v>
      </c>
      <c r="K36" s="132">
        <f t="shared" si="3"/>
        <v>25.641025641025639</v>
      </c>
      <c r="L36" s="50">
        <f>D$25/D36</f>
        <v>20</v>
      </c>
      <c r="M36" s="130"/>
      <c r="N36" s="11"/>
      <c r="O36" s="43"/>
      <c r="P36" s="43"/>
      <c r="Q36" s="43"/>
      <c r="R36" s="43"/>
      <c r="S36" s="43"/>
    </row>
    <row r="37" spans="1:19" s="52" customFormat="1" ht="13.2" customHeight="1" thickBot="1" x14ac:dyDescent="0.3">
      <c r="A37" s="11"/>
      <c r="B37" s="96"/>
      <c r="C37" s="41"/>
      <c r="D37" s="41"/>
      <c r="E37" s="109">
        <f>SUM(E25:E36)</f>
        <v>-303.06735201613532</v>
      </c>
      <c r="F37" s="92"/>
      <c r="G37" s="64">
        <f>SUM(E25:E36)</f>
        <v>-303.06735201613532</v>
      </c>
      <c r="H37" s="43"/>
      <c r="I37" s="133">
        <f>SUM(I26:I36)</f>
        <v>-288.16350586228924</v>
      </c>
      <c r="J37" s="133">
        <f>SUM(J26:J36)</f>
        <v>109.56143485637203</v>
      </c>
      <c r="K37" s="133">
        <f>SUM(K26:K36)</f>
        <v>178.60207100591717</v>
      </c>
      <c r="L37" s="133">
        <f>SUM(L26:L36)</f>
        <v>67.897435897435898</v>
      </c>
      <c r="M37" s="134"/>
      <c r="N37" s="43"/>
      <c r="O37" s="43"/>
      <c r="P37" s="43"/>
      <c r="Q37" s="43"/>
      <c r="R37" s="43"/>
      <c r="S37" s="43"/>
    </row>
    <row r="38" spans="1:19" s="8" customFormat="1" ht="12.6" customHeight="1" thickTop="1" x14ac:dyDescent="0.3">
      <c r="A38" s="11"/>
      <c r="B38" s="103" t="s">
        <v>49</v>
      </c>
      <c r="C38" s="41"/>
      <c r="D38" s="21"/>
      <c r="E38" s="106"/>
      <c r="F38" s="84"/>
      <c r="G38" s="56"/>
      <c r="H38" s="29"/>
      <c r="I38" s="135"/>
      <c r="J38" s="136"/>
      <c r="K38" s="137"/>
      <c r="L38" s="137"/>
      <c r="M38" s="134"/>
      <c r="N38" s="43"/>
      <c r="O38" s="7"/>
      <c r="P38" s="7"/>
      <c r="Q38" s="7"/>
      <c r="R38" s="7"/>
      <c r="S38" s="7"/>
    </row>
    <row r="39" spans="1:19" s="52" customFormat="1" ht="13.2" customHeight="1" x14ac:dyDescent="0.3">
      <c r="A39" s="11"/>
      <c r="B39" s="121" t="s">
        <v>40</v>
      </c>
      <c r="C39" s="120">
        <v>200000</v>
      </c>
      <c r="D39" s="41"/>
      <c r="E39" s="110"/>
      <c r="F39" s="84"/>
      <c r="G39" s="56"/>
      <c r="H39" s="29"/>
      <c r="I39" s="135"/>
      <c r="J39" s="136"/>
      <c r="K39" s="137"/>
      <c r="L39" s="137"/>
      <c r="M39" s="134"/>
      <c r="N39" s="43"/>
      <c r="O39" s="43"/>
      <c r="P39" s="43"/>
      <c r="Q39" s="43"/>
      <c r="R39" s="43"/>
      <c r="S39" s="43"/>
    </row>
    <row r="40" spans="1:19" s="52" customFormat="1" ht="13.2" customHeight="1" thickBot="1" x14ac:dyDescent="0.3">
      <c r="A40" s="11"/>
      <c r="B40" s="121" t="s">
        <v>28</v>
      </c>
      <c r="C40" s="122">
        <v>0.33</v>
      </c>
      <c r="D40" s="41"/>
      <c r="E40" s="109">
        <f>K40</f>
        <v>-3.6458800114784995</v>
      </c>
      <c r="F40" s="92"/>
      <c r="G40" s="47"/>
      <c r="H40" s="43"/>
      <c r="I40" s="137">
        <f>K46</f>
        <v>-11.048121246904543</v>
      </c>
      <c r="J40" s="137">
        <f>IF(I40&lt;0,1,0)</f>
        <v>1</v>
      </c>
      <c r="K40" s="137">
        <f>I40*J40*C40</f>
        <v>-3.6458800114784995</v>
      </c>
      <c r="L40" s="137"/>
      <c r="M40" s="134"/>
      <c r="N40" s="43"/>
      <c r="O40" s="43"/>
      <c r="P40" s="43"/>
      <c r="Q40" s="43"/>
      <c r="R40" s="43"/>
      <c r="S40" s="43"/>
    </row>
    <row r="41" spans="1:19" ht="10.95" customHeight="1" thickTop="1" x14ac:dyDescent="0.3">
      <c r="A41" s="11"/>
      <c r="B41" s="90"/>
      <c r="C41" s="41"/>
      <c r="D41" s="41"/>
      <c r="E41" s="169"/>
      <c r="F41" s="97"/>
      <c r="G41" s="47"/>
      <c r="H41" s="5"/>
      <c r="I41" s="138"/>
      <c r="J41" s="138"/>
      <c r="K41" s="138"/>
      <c r="L41" s="138"/>
      <c r="M41" s="33"/>
    </row>
    <row r="42" spans="1:19" ht="15.6" customHeight="1" x14ac:dyDescent="0.4">
      <c r="A42" s="11"/>
      <c r="B42" s="158"/>
      <c r="C42" s="41"/>
      <c r="D42" s="167" t="s">
        <v>36</v>
      </c>
      <c r="E42" s="168">
        <f>E18+E21+E37+E40</f>
        <v>-783.63630895069082</v>
      </c>
      <c r="F42" s="97"/>
      <c r="G42" s="111"/>
      <c r="H42" s="112"/>
      <c r="I42" s="113"/>
      <c r="J42" s="114"/>
      <c r="K42" s="114"/>
      <c r="L42" s="114"/>
      <c r="M42" s="115"/>
      <c r="N42" s="23"/>
      <c r="O42" s="23"/>
    </row>
    <row r="43" spans="1:19" ht="10.95" customHeight="1" x14ac:dyDescent="0.3">
      <c r="A43" s="11"/>
      <c r="B43" s="90"/>
      <c r="C43" s="41"/>
      <c r="D43" s="41"/>
      <c r="E43" s="76"/>
      <c r="F43" s="97"/>
      <c r="G43" s="47"/>
      <c r="H43" s="5"/>
      <c r="I43" s="74"/>
      <c r="J43" s="75"/>
      <c r="K43" s="75"/>
      <c r="L43" s="75"/>
      <c r="M43" s="33"/>
    </row>
    <row r="44" spans="1:19" ht="14.4" customHeight="1" x14ac:dyDescent="0.3">
      <c r="A44" s="180"/>
      <c r="B44" s="179"/>
      <c r="C44" s="41"/>
      <c r="D44" s="166" t="s">
        <v>41</v>
      </c>
      <c r="E44" s="171">
        <f>D4</f>
        <v>-188.25169356607535</v>
      </c>
      <c r="F44" s="97"/>
      <c r="G44" s="47"/>
      <c r="H44" s="5"/>
      <c r="I44" s="138">
        <f>E44+I45</f>
        <v>-15.17477048915228</v>
      </c>
      <c r="J44" s="74">
        <f>C21-C39</f>
        <v>200000</v>
      </c>
      <c r="K44" s="75"/>
      <c r="L44" s="174">
        <f>E42+E12</f>
        <v>-188.25169356607535</v>
      </c>
      <c r="M44" s="33"/>
    </row>
    <row r="45" spans="1:19" ht="10.8" customHeight="1" x14ac:dyDescent="0.3">
      <c r="A45" s="11"/>
      <c r="B45" s="83"/>
      <c r="C45" s="41"/>
      <c r="D45" s="170" t="s">
        <v>43</v>
      </c>
      <c r="E45" s="177">
        <f>L45</f>
        <v>-3.945440327179593E-3</v>
      </c>
      <c r="F45" s="97"/>
      <c r="G45" s="47"/>
      <c r="H45" s="5"/>
      <c r="I45" s="172">
        <f>(C21-C39)*C20/52</f>
        <v>173.07692307692307</v>
      </c>
      <c r="J45" s="173"/>
      <c r="K45" s="138"/>
      <c r="L45" s="175">
        <f>I44*52/J44</f>
        <v>-3.945440327179593E-3</v>
      </c>
      <c r="M45" s="33"/>
      <c r="N45" s="130"/>
    </row>
    <row r="46" spans="1:19" ht="0.6" hidden="1" customHeight="1" x14ac:dyDescent="0.3">
      <c r="A46" s="11"/>
      <c r="B46" s="83"/>
      <c r="C46" s="41"/>
      <c r="D46" s="170" t="s">
        <v>42</v>
      </c>
      <c r="E46" s="176">
        <f>K46</f>
        <v>-11.048121246904543</v>
      </c>
      <c r="F46" s="97"/>
      <c r="G46" s="47"/>
      <c r="H46" s="5"/>
      <c r="I46" s="138">
        <f>E7</f>
        <v>480</v>
      </c>
      <c r="J46" s="138">
        <f>E37+E25-(C39*C20/52)</f>
        <v>-491.04812124690454</v>
      </c>
      <c r="K46" s="138">
        <f>I46+J46</f>
        <v>-11.048121246904543</v>
      </c>
      <c r="L46" s="138"/>
      <c r="M46" s="33"/>
      <c r="N46" s="130"/>
    </row>
    <row r="47" spans="1:19" ht="12.6" customHeight="1" x14ac:dyDescent="0.3">
      <c r="A47" s="11"/>
      <c r="B47" s="160"/>
      <c r="C47" s="161"/>
      <c r="D47" s="161"/>
      <c r="E47" s="162"/>
      <c r="F47" s="163"/>
      <c r="G47" s="47"/>
      <c r="H47" s="5"/>
      <c r="I47" s="31"/>
      <c r="J47" s="75"/>
      <c r="K47" s="75"/>
      <c r="L47" s="75"/>
      <c r="M47" s="33"/>
      <c r="Q47" s="5"/>
    </row>
    <row r="48" spans="1:19" s="10" customFormat="1" ht="0.6" customHeight="1" x14ac:dyDescent="0.3">
      <c r="A48" s="11"/>
      <c r="B48" s="98"/>
      <c r="C48" s="99"/>
      <c r="D48" s="100" t="s">
        <v>11</v>
      </c>
      <c r="E48" s="101">
        <f>I48</f>
        <v>0</v>
      </c>
      <c r="F48" s="102"/>
      <c r="G48" s="24"/>
      <c r="H48" s="31"/>
      <c r="I48" s="31"/>
      <c r="J48" s="46" t="e">
        <f>C21-#REF!</f>
        <v>#REF!</v>
      </c>
      <c r="K48" s="55" t="e">
        <f>(G8+E15+E16-#REF!-K37+#REF!-#REF!)*52</f>
        <v>#REF!</v>
      </c>
      <c r="L48" s="31"/>
      <c r="M48" s="33"/>
      <c r="N48" s="9"/>
      <c r="O48" s="9"/>
      <c r="P48" s="9"/>
      <c r="Q48" s="31"/>
      <c r="R48" s="9"/>
      <c r="S48" s="9"/>
    </row>
    <row r="49" spans="1:19" s="10" customFormat="1" ht="12.75" customHeight="1" x14ac:dyDescent="0.3">
      <c r="A49" s="11"/>
      <c r="B49" s="14"/>
      <c r="C49" s="15"/>
      <c r="D49" s="16"/>
      <c r="E49" s="16" t="s">
        <v>7</v>
      </c>
      <c r="F49" s="5"/>
      <c r="G49" s="9"/>
      <c r="H49" s="31"/>
      <c r="I49" s="31"/>
      <c r="J49" s="31"/>
      <c r="K49" s="5"/>
      <c r="L49" s="31"/>
      <c r="M49" s="33"/>
      <c r="N49" s="9"/>
      <c r="O49" s="9"/>
      <c r="P49" s="17"/>
      <c r="Q49" s="31"/>
      <c r="R49" s="9"/>
      <c r="S49" s="9"/>
    </row>
    <row r="50" spans="1:19" s="10" customFormat="1" ht="49.95" customHeight="1" x14ac:dyDescent="0.25">
      <c r="A50" s="11"/>
      <c r="B50" s="182" t="s">
        <v>20</v>
      </c>
      <c r="C50" s="183"/>
      <c r="D50" s="183"/>
      <c r="E50" s="183"/>
      <c r="F50" s="183"/>
      <c r="G50" s="124"/>
      <c r="H50" s="125"/>
      <c r="I50" s="125"/>
      <c r="J50" s="125"/>
      <c r="K50" s="125"/>
      <c r="L50" s="125"/>
      <c r="M50" s="125"/>
      <c r="N50" s="124"/>
      <c r="O50" s="124"/>
      <c r="P50" s="17"/>
      <c r="Q50" s="31"/>
      <c r="R50" s="9"/>
      <c r="S50" s="9"/>
    </row>
    <row r="51" spans="1:19" s="10" customFormat="1" ht="1.95" customHeight="1" x14ac:dyDescent="0.15">
      <c r="A51" s="9"/>
      <c r="B51" s="182"/>
      <c r="C51" s="183"/>
      <c r="D51" s="183"/>
      <c r="E51" s="183"/>
      <c r="F51" s="183"/>
      <c r="G51" s="9"/>
      <c r="H51" s="9"/>
      <c r="I51" s="9"/>
      <c r="J51" s="9"/>
      <c r="K51" s="9"/>
      <c r="L51" s="9"/>
      <c r="M51" s="9"/>
      <c r="N51" s="9"/>
      <c r="O51" s="9"/>
      <c r="P51" s="17"/>
      <c r="Q51" s="31"/>
      <c r="R51" s="9"/>
      <c r="S51" s="9"/>
    </row>
    <row r="52" spans="1:19" s="18" customFormat="1" ht="15" customHeight="1" x14ac:dyDescent="0.3">
      <c r="A52" s="17"/>
      <c r="B52" s="182"/>
      <c r="C52" s="183"/>
      <c r="D52" s="183"/>
      <c r="E52" s="183"/>
      <c r="F52" s="183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8"/>
      <c r="R52" s="17"/>
      <c r="S52" s="17"/>
    </row>
    <row r="53" spans="1:19" s="10" customFormat="1" ht="13.5" customHeight="1" x14ac:dyDescent="0.3">
      <c r="A53" s="9"/>
      <c r="B53" s="3"/>
      <c r="C53" s="2"/>
      <c r="D53" s="2"/>
      <c r="E53" s="4"/>
      <c r="F53" s="5"/>
      <c r="G53" s="9"/>
      <c r="H53" s="9"/>
      <c r="I53" s="9"/>
      <c r="J53" s="9"/>
      <c r="K53" s="9"/>
      <c r="L53" s="9"/>
      <c r="M53" s="9"/>
      <c r="N53" s="9"/>
      <c r="O53" s="9"/>
      <c r="P53" s="9"/>
      <c r="Q53" s="31"/>
      <c r="R53" s="9"/>
      <c r="S53" s="9"/>
    </row>
    <row r="54" spans="1:19" s="10" customFormat="1" ht="13.5" customHeight="1" x14ac:dyDescent="0.3">
      <c r="A54" s="9"/>
      <c r="B54" s="3"/>
      <c r="C54" s="2"/>
      <c r="D54" s="2"/>
      <c r="E54" s="4"/>
      <c r="F54" s="5"/>
      <c r="G54" s="9"/>
      <c r="H54" s="9"/>
      <c r="I54" s="9"/>
      <c r="J54" s="9"/>
      <c r="K54" s="9"/>
      <c r="L54" s="9"/>
      <c r="M54" s="9"/>
      <c r="N54" s="9"/>
      <c r="O54" s="9"/>
      <c r="P54" s="9"/>
      <c r="Q54" s="31"/>
      <c r="R54" s="9"/>
      <c r="S54" s="9"/>
    </row>
    <row r="55" spans="1:19" s="10" customFormat="1" ht="13.5" customHeight="1" x14ac:dyDescent="0.3">
      <c r="A55" s="9"/>
      <c r="B55" s="3"/>
      <c r="C55" s="2"/>
      <c r="D55" s="2"/>
      <c r="E55" s="4"/>
      <c r="F55" s="5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</row>
    <row r="56" spans="1:19" s="10" customFormat="1" ht="13.5" customHeight="1" x14ac:dyDescent="0.3">
      <c r="A56" s="9"/>
      <c r="B56" s="3"/>
      <c r="C56" s="2"/>
      <c r="D56" s="2"/>
      <c r="E56" s="4"/>
      <c r="F56" s="5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</row>
    <row r="57" spans="1:19" s="10" customFormat="1" ht="13.5" customHeight="1" x14ac:dyDescent="0.3">
      <c r="A57" s="9"/>
      <c r="B57" s="3"/>
      <c r="C57" s="2"/>
      <c r="D57" s="2"/>
      <c r="E57" s="4"/>
      <c r="F57" s="5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</row>
    <row r="58" spans="1:19" s="10" customFormat="1" ht="13.5" customHeight="1" x14ac:dyDescent="0.3">
      <c r="A58" s="9"/>
      <c r="B58" s="3"/>
      <c r="C58" s="2"/>
      <c r="D58" s="2"/>
      <c r="E58" s="4"/>
      <c r="F58" s="5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</row>
    <row r="59" spans="1:19" s="10" customFormat="1" ht="13.5" customHeight="1" x14ac:dyDescent="0.3">
      <c r="A59" s="9"/>
      <c r="B59" s="3"/>
      <c r="C59" s="2"/>
      <c r="D59" s="2"/>
      <c r="E59" s="4"/>
      <c r="F59" s="5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</row>
    <row r="60" spans="1:19" s="10" customFormat="1" ht="13.5" customHeight="1" x14ac:dyDescent="0.3">
      <c r="A60" s="9"/>
      <c r="B60" s="3"/>
      <c r="C60" s="2"/>
      <c r="D60" s="2"/>
      <c r="E60" s="4"/>
      <c r="F60" s="5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</row>
    <row r="61" spans="1:19" s="10" customFormat="1" ht="13.5" customHeight="1" x14ac:dyDescent="0.3">
      <c r="A61" s="9"/>
      <c r="B61" s="3"/>
      <c r="C61" s="2"/>
      <c r="D61" s="2"/>
      <c r="E61" s="4"/>
      <c r="F61" s="5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</row>
    <row r="62" spans="1:19" s="10" customFormat="1" ht="13.5" customHeight="1" x14ac:dyDescent="0.3">
      <c r="A62" s="9"/>
      <c r="B62" s="3"/>
      <c r="C62" s="2"/>
      <c r="D62" s="2"/>
      <c r="E62" s="4"/>
      <c r="F62" s="5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</row>
    <row r="63" spans="1:19" s="10" customFormat="1" ht="13.5" customHeight="1" x14ac:dyDescent="0.3">
      <c r="A63" s="9"/>
      <c r="B63" s="3"/>
      <c r="C63" s="2"/>
      <c r="D63" s="2"/>
      <c r="E63" s="4"/>
      <c r="F63" s="5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</row>
    <row r="64" spans="1:19" s="10" customFormat="1" ht="13.5" customHeight="1" x14ac:dyDescent="0.3">
      <c r="A64" s="9"/>
      <c r="B64" s="3"/>
      <c r="C64" s="2"/>
      <c r="D64" s="2"/>
      <c r="E64" s="4"/>
      <c r="F64" s="5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</row>
    <row r="65" spans="1:19" s="10" customFormat="1" ht="13.5" customHeight="1" x14ac:dyDescent="0.3">
      <c r="A65" s="9"/>
      <c r="B65" s="3"/>
      <c r="C65" s="2"/>
      <c r="D65" s="2"/>
      <c r="E65" s="4"/>
      <c r="F65" s="5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</row>
    <row r="66" spans="1:19" s="10" customFormat="1" ht="13.5" customHeight="1" x14ac:dyDescent="0.3">
      <c r="A66" s="9"/>
      <c r="B66" s="3"/>
      <c r="C66" s="2"/>
      <c r="D66" s="2"/>
      <c r="E66" s="4"/>
      <c r="F66" s="5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</row>
    <row r="67" spans="1:19" s="10" customFormat="1" ht="13.5" customHeight="1" x14ac:dyDescent="0.3">
      <c r="A67" s="9"/>
      <c r="B67" s="3"/>
      <c r="C67" s="2"/>
      <c r="D67" s="2"/>
      <c r="E67" s="4"/>
      <c r="F67" s="5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</row>
    <row r="68" spans="1:19" s="10" customFormat="1" ht="13.5" customHeight="1" x14ac:dyDescent="0.3">
      <c r="A68" s="9"/>
      <c r="B68" s="3"/>
      <c r="C68" s="2"/>
      <c r="D68" s="2"/>
      <c r="E68" s="4"/>
      <c r="F68" s="5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</row>
    <row r="69" spans="1:19" s="10" customFormat="1" ht="13.5" customHeight="1" x14ac:dyDescent="0.3">
      <c r="A69" s="9"/>
      <c r="B69" s="3"/>
      <c r="C69" s="2"/>
      <c r="D69" s="2"/>
      <c r="E69" s="4"/>
      <c r="F69" s="5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</row>
    <row r="70" spans="1:19" s="10" customFormat="1" ht="13.5" customHeight="1" x14ac:dyDescent="0.3">
      <c r="A70" s="9"/>
      <c r="B70" s="3"/>
      <c r="C70" s="2"/>
      <c r="D70" s="2"/>
      <c r="E70" s="4"/>
      <c r="F70" s="5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</row>
    <row r="71" spans="1:19" s="10" customFormat="1" ht="13.5" customHeight="1" x14ac:dyDescent="0.3">
      <c r="A71" s="9"/>
      <c r="B71" s="3"/>
      <c r="C71" s="2"/>
      <c r="D71" s="2"/>
      <c r="E71" s="4"/>
      <c r="F71" s="5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</row>
    <row r="72" spans="1:19" s="10" customFormat="1" ht="13.5" customHeight="1" x14ac:dyDescent="0.3">
      <c r="A72" s="9"/>
      <c r="B72" s="3"/>
      <c r="C72" s="2"/>
      <c r="D72" s="2"/>
      <c r="E72" s="4"/>
      <c r="F72" s="5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</row>
    <row r="73" spans="1:19" s="10" customFormat="1" ht="13.5" customHeight="1" x14ac:dyDescent="0.3">
      <c r="A73" s="9"/>
      <c r="B73" s="3"/>
      <c r="C73" s="2"/>
      <c r="D73" s="2"/>
      <c r="E73" s="4"/>
      <c r="F73" s="5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</row>
    <row r="74" spans="1:19" s="10" customFormat="1" ht="13.5" customHeight="1" x14ac:dyDescent="0.3">
      <c r="A74" s="9"/>
      <c r="B74" s="3"/>
      <c r="C74" s="2"/>
      <c r="D74" s="2"/>
      <c r="E74" s="4"/>
      <c r="F74" s="5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</row>
    <row r="75" spans="1:19" s="10" customFormat="1" ht="13.5" customHeight="1" x14ac:dyDescent="0.3">
      <c r="A75" s="9"/>
      <c r="B75" s="3"/>
      <c r="C75" s="2"/>
      <c r="D75" s="2"/>
      <c r="E75" s="4"/>
      <c r="F75" s="5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</row>
    <row r="76" spans="1:19" s="10" customFormat="1" ht="13.5" customHeight="1" x14ac:dyDescent="0.3">
      <c r="A76" s="9"/>
      <c r="B76" s="3"/>
      <c r="C76" s="2"/>
      <c r="D76" s="2"/>
      <c r="E76" s="4"/>
      <c r="F76" s="5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</row>
    <row r="77" spans="1:19" s="10" customFormat="1" ht="13.5" customHeight="1" x14ac:dyDescent="0.3">
      <c r="A77" s="9"/>
      <c r="B77" s="3"/>
      <c r="C77" s="2"/>
      <c r="D77" s="2"/>
      <c r="E77" s="4"/>
      <c r="F77" s="5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</row>
    <row r="78" spans="1:19" s="10" customFormat="1" ht="13.5" customHeight="1" x14ac:dyDescent="0.3">
      <c r="A78" s="9"/>
      <c r="B78" s="3"/>
      <c r="C78" s="2"/>
      <c r="D78" s="2"/>
      <c r="E78" s="4"/>
      <c r="F78" s="5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</row>
    <row r="79" spans="1:19" s="10" customFormat="1" ht="13.5" customHeight="1" x14ac:dyDescent="0.3">
      <c r="A79" s="9"/>
      <c r="B79" s="3"/>
      <c r="C79" s="2"/>
      <c r="D79" s="2"/>
      <c r="E79" s="4"/>
      <c r="F79" s="5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</row>
    <row r="80" spans="1:19" s="10" customFormat="1" ht="13.5" customHeight="1" x14ac:dyDescent="0.3">
      <c r="A80" s="9"/>
      <c r="B80" s="3"/>
      <c r="C80" s="2"/>
      <c r="D80" s="2"/>
      <c r="E80" s="4"/>
      <c r="F80" s="5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</row>
    <row r="81" spans="1:19" s="10" customFormat="1" ht="13.5" customHeight="1" x14ac:dyDescent="0.3">
      <c r="A81" s="9"/>
      <c r="B81" s="3"/>
      <c r="C81" s="2"/>
      <c r="D81" s="2"/>
      <c r="E81" s="4"/>
      <c r="F81" s="5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</row>
    <row r="82" spans="1:19" s="10" customFormat="1" ht="13.5" customHeight="1" x14ac:dyDescent="0.3">
      <c r="A82" s="9"/>
      <c r="B82" s="3"/>
      <c r="C82" s="2"/>
      <c r="D82" s="2"/>
      <c r="E82" s="4"/>
      <c r="F82" s="5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</row>
    <row r="83" spans="1:19" s="10" customFormat="1" ht="13.5" customHeight="1" x14ac:dyDescent="0.3">
      <c r="A83" s="9"/>
      <c r="B83" s="3"/>
      <c r="C83" s="2"/>
      <c r="D83" s="2"/>
      <c r="E83" s="4"/>
      <c r="F83" s="5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</row>
    <row r="84" spans="1:19" s="10" customFormat="1" ht="13.5" customHeight="1" x14ac:dyDescent="0.3">
      <c r="A84" s="9"/>
      <c r="B84" s="3"/>
      <c r="C84" s="2"/>
      <c r="D84" s="2"/>
      <c r="E84" s="4"/>
      <c r="F84" s="5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</row>
    <row r="85" spans="1:19" s="10" customFormat="1" ht="13.5" customHeight="1" x14ac:dyDescent="0.3">
      <c r="A85" s="9"/>
      <c r="B85" s="3"/>
      <c r="C85" s="2"/>
      <c r="D85" s="2"/>
      <c r="E85" s="4"/>
      <c r="F85" s="5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</row>
  </sheetData>
  <sheetProtection password="CC01" sheet="1" objects="1" scenarios="1"/>
  <protectedRanges>
    <protectedRange sqref="C7 C25 C15:C17 J48 C39:C40 C20:C21" name="Range2"/>
    <protectedRange sqref="C26:D36" name="Range1"/>
    <protectedRange sqref="D25" name="Range3"/>
    <protectedRange sqref="C8:C12 C19" name="Range5"/>
  </protectedRanges>
  <mergeCells count="6">
    <mergeCell ref="B52:F52"/>
    <mergeCell ref="B50:F50"/>
    <mergeCell ref="B51:F51"/>
    <mergeCell ref="B1:E1"/>
    <mergeCell ref="B2:F2"/>
    <mergeCell ref="B3:F3"/>
  </mergeCells>
  <conditionalFormatting sqref="I15:I17 I20 G23:G25 L19 E19 I25:I36 G15:G20 I37:L37 K38:L38 I40:K40 K39 E43 E7:E12 L39:L43 L6:L14 G27:G47 G6:G12 L21 E47:E48 L46:L47">
    <cfRule type="cellIs" dxfId="4" priority="26" operator="lessThan">
      <formula>0</formula>
    </cfRule>
  </conditionalFormatting>
  <conditionalFormatting sqref="F4">
    <cfRule type="cellIs" dxfId="3" priority="25" operator="lessThan">
      <formula>0</formula>
    </cfRule>
  </conditionalFormatting>
  <conditionalFormatting sqref="E45:E46">
    <cfRule type="cellIs" dxfId="2" priority="3" operator="lessThan">
      <formula>0</formula>
    </cfRule>
  </conditionalFormatting>
  <conditionalFormatting sqref="L45">
    <cfRule type="cellIs" dxfId="1" priority="2" operator="lessThan">
      <formula>0</formula>
    </cfRule>
  </conditionalFormatting>
  <conditionalFormatting sqref="E4">
    <cfRule type="cellIs" dxfId="0" priority="1" operator="lessThan">
      <formula>0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Lloyd Kane</dc:creator>
  <cp:lastModifiedBy>Lloyd</cp:lastModifiedBy>
  <cp:lastPrinted>2022-10-18T23:45:39Z</cp:lastPrinted>
  <dcterms:created xsi:type="dcterms:W3CDTF">2013-07-22T21:57:41Z</dcterms:created>
  <dcterms:modified xsi:type="dcterms:W3CDTF">2025-11-14T20:07:51Z</dcterms:modified>
</cp:coreProperties>
</file>